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270" windowWidth="14940" windowHeight="9150"/>
  </bookViews>
  <sheets>
    <sheet name="Все года" sheetId="1" r:id="rId1"/>
  </sheets>
  <definedNames>
    <definedName name="_xlnm._FilterDatabase" localSheetId="0" hidden="1">'Все года'!$A$12:$H$265</definedName>
    <definedName name="_xlnm.Print_Titles" localSheetId="0">'Все года'!$10:$10</definedName>
    <definedName name="_xlnm.Print_Area" localSheetId="0">'Все года'!$A$1:$H$274</definedName>
  </definedNames>
  <calcPr calcId="125725"/>
</workbook>
</file>

<file path=xl/calcChain.xml><?xml version="1.0" encoding="utf-8"?>
<calcChain xmlns="http://schemas.openxmlformats.org/spreadsheetml/2006/main">
  <c r="G119" i="1"/>
  <c r="H119"/>
  <c r="F119"/>
  <c r="G128"/>
  <c r="H128"/>
  <c r="F128"/>
  <c r="F52"/>
  <c r="H33"/>
  <c r="G33"/>
  <c r="F33"/>
  <c r="H16"/>
  <c r="G16"/>
  <c r="F16"/>
  <c r="G171" l="1"/>
  <c r="H171"/>
  <c r="F171"/>
  <c r="G169"/>
  <c r="H169"/>
  <c r="F169"/>
  <c r="G153"/>
  <c r="H153"/>
  <c r="F153"/>
  <c r="G151"/>
  <c r="H151"/>
  <c r="F151"/>
  <c r="G140"/>
  <c r="H140"/>
  <c r="F140"/>
  <c r="G125"/>
  <c r="H125"/>
  <c r="F125"/>
  <c r="F124" s="1"/>
  <c r="G118"/>
  <c r="H118"/>
  <c r="F118"/>
  <c r="G115"/>
  <c r="H115"/>
  <c r="F115"/>
  <c r="G109"/>
  <c r="H109"/>
  <c r="F109"/>
  <c r="G105"/>
  <c r="H105"/>
  <c r="F105"/>
  <c r="G77"/>
  <c r="H77"/>
  <c r="F77"/>
  <c r="G52"/>
  <c r="H52"/>
  <c r="G49"/>
  <c r="H49"/>
  <c r="F49"/>
  <c r="H46"/>
  <c r="G46"/>
  <c r="G45" s="1"/>
  <c r="F46"/>
  <c r="H24"/>
  <c r="H23" s="1"/>
  <c r="G24"/>
  <c r="F24"/>
  <c r="G20"/>
  <c r="H20"/>
  <c r="F20"/>
  <c r="G13"/>
  <c r="H13"/>
  <c r="F13"/>
  <c r="H168"/>
  <c r="G168"/>
  <c r="F168"/>
  <c r="F167"/>
  <c r="F165"/>
  <c r="H164"/>
  <c r="G164"/>
  <c r="F164"/>
  <c r="H161"/>
  <c r="G161"/>
  <c r="F161"/>
  <c r="H145"/>
  <c r="G145"/>
  <c r="F145"/>
  <c r="H143"/>
  <c r="G143"/>
  <c r="F143"/>
  <c r="F177"/>
  <c r="G177"/>
  <c r="H177"/>
  <c r="F179"/>
  <c r="G179"/>
  <c r="H179"/>
  <c r="F182"/>
  <c r="F181" s="1"/>
  <c r="G182"/>
  <c r="G181" s="1"/>
  <c r="H182"/>
  <c r="H181" s="1"/>
  <c r="F186"/>
  <c r="F185" s="1"/>
  <c r="G186"/>
  <c r="G185" s="1"/>
  <c r="H186"/>
  <c r="H185" s="1"/>
  <c r="F189"/>
  <c r="F188" s="1"/>
  <c r="G189"/>
  <c r="G188" s="1"/>
  <c r="H189"/>
  <c r="H188" s="1"/>
  <c r="F200"/>
  <c r="F194" s="1"/>
  <c r="F193" s="1"/>
  <c r="G200"/>
  <c r="G194" s="1"/>
  <c r="G193" s="1"/>
  <c r="H200"/>
  <c r="H194" s="1"/>
  <c r="H193" s="1"/>
  <c r="F202"/>
  <c r="G202"/>
  <c r="H202"/>
  <c r="F205"/>
  <c r="G205"/>
  <c r="H205"/>
  <c r="F208"/>
  <c r="G208"/>
  <c r="H208"/>
  <c r="F211"/>
  <c r="G211"/>
  <c r="H211"/>
  <c r="F213"/>
  <c r="G213"/>
  <c r="H213"/>
  <c r="F216"/>
  <c r="F215" s="1"/>
  <c r="G216"/>
  <c r="G215" s="1"/>
  <c r="H216"/>
  <c r="H215" s="1"/>
  <c r="F223"/>
  <c r="F222" s="1"/>
  <c r="G223"/>
  <c r="G222" s="1"/>
  <c r="H223"/>
  <c r="H222" s="1"/>
  <c r="F226"/>
  <c r="G226"/>
  <c r="H226"/>
  <c r="F229"/>
  <c r="G229"/>
  <c r="H229"/>
  <c r="F232"/>
  <c r="G232"/>
  <c r="H232"/>
  <c r="F234"/>
  <c r="G234"/>
  <c r="H234"/>
  <c r="F237"/>
  <c r="F236" s="1"/>
  <c r="G242"/>
  <c r="G237" s="1"/>
  <c r="G236" s="1"/>
  <c r="H242"/>
  <c r="H237" s="1"/>
  <c r="H236" s="1"/>
  <c r="F248"/>
  <c r="G248"/>
  <c r="H248"/>
  <c r="F251"/>
  <c r="G251"/>
  <c r="H251"/>
  <c r="F139" l="1"/>
  <c r="G12"/>
  <c r="H45"/>
  <c r="F12"/>
  <c r="H12"/>
  <c r="F51"/>
  <c r="G51"/>
  <c r="H139"/>
  <c r="F156"/>
  <c r="F155" s="1"/>
  <c r="G247"/>
  <c r="H156"/>
  <c r="H155" s="1"/>
  <c r="F45"/>
  <c r="H150"/>
  <c r="G156"/>
  <c r="G155" s="1"/>
  <c r="F23"/>
  <c r="H124"/>
  <c r="H108"/>
  <c r="F150"/>
  <c r="G23"/>
  <c r="G124"/>
  <c r="H210"/>
  <c r="H176"/>
  <c r="F108"/>
  <c r="G139"/>
  <c r="G150"/>
  <c r="G108"/>
  <c r="H51"/>
  <c r="H201"/>
  <c r="H231"/>
  <c r="F225"/>
  <c r="H247"/>
  <c r="G176"/>
  <c r="F247"/>
  <c r="F176"/>
  <c r="G201"/>
  <c r="F201"/>
  <c r="G231"/>
  <c r="F231"/>
  <c r="G210"/>
  <c r="F210"/>
  <c r="G11" l="1"/>
  <c r="H11"/>
  <c r="F11"/>
</calcChain>
</file>

<file path=xl/sharedStrings.xml><?xml version="1.0" encoding="utf-8"?>
<sst xmlns="http://schemas.openxmlformats.org/spreadsheetml/2006/main" count="1102" uniqueCount="497">
  <si>
    <t>Распределение бюджетных ассигнований по целевым статьям (муниципальным программам Цимлянского района и непрограммным направлениям деятельности), группам (подгруппам) видов расходов, разделам, подразделам классификации расходов  бюджетов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</si>
  <si>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</si>
  <si>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</si>
  <si>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</si>
  <si>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</si>
  <si>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</si>
  <si>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</si>
  <si>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</si>
  <si>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</si>
  <si>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</si>
  <si>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</si>
  <si>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</si>
  <si>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</si>
  <si>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</si>
  <si>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</si>
  <si>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</si>
  <si>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</si>
  <si>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</si>
  <si>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</si>
  <si>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ВСЕГО</t>
  </si>
  <si>
    <t>Муниципальная программа "Развитие здравоохранения"</t>
  </si>
  <si>
    <t>01 0 00 00000</t>
  </si>
  <si>
    <t>Подпрограмма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страхования».</t>
  </si>
  <si>
    <t>01 1 00 00000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</si>
  <si>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</si>
  <si>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01 1 00 00590</t>
  </si>
  <si>
    <t>610</t>
  </si>
  <si>
    <t>09</t>
  </si>
  <si>
    <t>02</t>
  </si>
  <si>
    <t>Расходы на приобретение модульных фельдшерско-акушерских пунктов, врачебных амбулаторий и на приобретение и оснащение модуля для врачебной амбулатории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</si>
  <si>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01 1 00 S3020</t>
  </si>
  <si>
    <t>410</t>
  </si>
  <si>
    <t>Подпрограмма «Совершенствование оказания специализированной медицинской помощи, скорой медицинской помощи, медицинской эвакуации»</t>
  </si>
  <si>
    <t>01 2 00 00000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</si>
  <si>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</si>
  <si>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01 2 00 00590</t>
  </si>
  <si>
    <t>01</t>
  </si>
  <si>
    <t>Расходы на приобретение автомобилей скорой медицинской помощи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</si>
  <si>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S3820</t>
  </si>
  <si>
    <t>Расходы на приобретение медицинского и иного оборудования и инвентаря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</si>
  <si>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S4050</t>
  </si>
  <si>
    <t>Подпрограмма «Оказание паллиативной помощи»</t>
  </si>
  <si>
    <t>01 7 00 00000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</si>
  <si>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</si>
  <si>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01 7 00 00590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</si>
  <si>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</si>
  <si>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01 7 00 72430</t>
  </si>
  <si>
    <t>Муниципальная программа "Развитие образования"</t>
  </si>
  <si>
    <t>02 0 00 00000</t>
  </si>
  <si>
    <t>Подпрограмма «Развитие общего и дополнительного образования»</t>
  </si>
  <si>
    <t>02 1 00 00000</t>
  </si>
  <si>
    <t>Расходы на обеспечение деятельности (оказание услуг) муниципальных учреждений Цимлянского района в рамках подпрограммы "Развитие общего и дополнительного образования" муниципальной программы Цимлянского района "Развитие образования" (Субсидии бюджетным учреждениям)</t>
  </si>
  <si>
    <t>02 1 00 00590</t>
  </si>
  <si>
    <t>07</t>
  </si>
  <si>
    <t>03</t>
  </si>
  <si>
    <t>Разработка проектно-сметной документации на строительство и реконструкцию объектов образования муниципальной собственности в рамках подпрограммы "Развитие общего и дополнительного образования" муниципальной программы Цимлянского района "Развитие образования" (Иные закупки товаров, работ и услуг для обеспечения государственных (муниципальных) нужд)</t>
  </si>
  <si>
    <t>02 1 00 21270</t>
  </si>
  <si>
    <t>240</t>
  </si>
  <si>
    <t>Реализация проекта «Всеобуч по плаванию»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</si>
  <si>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S3110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</si>
  <si>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</si>
  <si>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S3740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</si>
  <si>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</si>
  <si>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S4250</t>
  </si>
  <si>
    <t>Подпрограмма «Обеспечение реализации муниципальной программы Цимлянского района «Развитие образования» и прочие мероприятия»</t>
  </si>
  <si>
    <t>02 2 00 00000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</si>
  <si>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</si>
  <si>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02 2 00 00110</t>
  </si>
  <si>
    <t>120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</si>
  <si>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</si>
  <si>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02 2 00 00190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</si>
  <si>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</si>
  <si>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</si>
  <si>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02 2 00 00590</t>
  </si>
  <si>
    <t>620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</si>
  <si>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</si>
  <si>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</si>
  <si>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</si>
  <si>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</si>
  <si>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850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</si>
  <si>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</si>
  <si>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</si>
  <si>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</si>
  <si>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02 2 00 99990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</si>
  <si>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</si>
  <si>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Муниципальная программа "Молодежь Цимлянского района"</t>
  </si>
  <si>
    <t>03 0 00 00000</t>
  </si>
  <si>
    <t>Подпрограмма "Поддержка молодежных инициатив"</t>
  </si>
  <si>
    <t>03 1 00 00000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</si>
  <si>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</si>
  <si>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03 1 00 21300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</si>
  <si>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</si>
  <si>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 1 00 S3120</t>
  </si>
  <si>
    <t>Подпрограмма "Формирование патриотизма в молодежной среде"</t>
  </si>
  <si>
    <t>03 2 00 00000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</si>
  <si>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</si>
  <si>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03 2 00 21300</t>
  </si>
  <si>
    <t>Муниципальная программа "Социальная поддержка граждан"</t>
  </si>
  <si>
    <t>04 0 00 00000</t>
  </si>
  <si>
    <t>Подпрограмма "Социальная поддержка отдельных категорий граждан"</t>
  </si>
  <si>
    <t>04 1 00 00000</t>
  </si>
  <si>
    <t>04 1 00 10050</t>
  </si>
  <si>
    <t>10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</si>
  <si>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</si>
  <si>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</si>
  <si>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</si>
  <si>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04 1 00 51370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</si>
  <si>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</si>
  <si>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</si>
  <si>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</si>
  <si>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</si>
  <si>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</si>
  <si>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04 1 00 52500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</si>
  <si>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</si>
  <si>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</si>
  <si>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04 1 00 72050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</si>
  <si>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</si>
  <si>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</si>
  <si>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04 1 00 72060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</si>
  <si>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</si>
  <si>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04 1 00 72070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</si>
  <si>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</si>
  <si>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</si>
  <si>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04 1 00 72080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</si>
  <si>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</si>
  <si>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</si>
  <si>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04 1 00 72090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</si>
  <si>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</si>
  <si>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</si>
  <si>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04 1 00 72100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</si>
  <si>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</si>
  <si>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</si>
  <si>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04 1 00 72110</t>
  </si>
  <si>
    <t>06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</si>
  <si>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</si>
  <si>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</si>
  <si>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</si>
  <si>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</si>
  <si>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04 1 00 72120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</si>
  <si>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</si>
  <si>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Подпрограмма "Совершенствование мер демографической политики в области социальной поддержки семьи и детей"</t>
  </si>
  <si>
    <t>04 3 00 00000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</si>
  <si>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</si>
  <si>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04 3 00 00590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</si>
  <si>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 «Социальная поддержка граждан» (Иные закупки товаров, работ и услуг для обеспечения государственных (муниципальных) нужд)</t>
  </si>
  <si>
    <t>04 3 00 21310</t>
  </si>
  <si>
    <t>Назначение и выплата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</si>
  <si>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04 3 00 52600</t>
  </si>
  <si>
    <t>04</t>
  </si>
  <si>
    <t>Единовременное пособие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</si>
  <si>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</si>
  <si>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</si>
  <si>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</si>
  <si>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</si>
  <si>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</si>
  <si>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04 3 00 55730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</si>
  <si>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</si>
  <si>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</si>
  <si>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04 3 00 72150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</si>
  <si>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</si>
  <si>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</si>
  <si>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04 3 00 72160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</si>
  <si>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</si>
  <si>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</si>
  <si>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04 3 00 72170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</si>
  <si>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</si>
  <si>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</si>
  <si>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04 3 00 72180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</si>
  <si>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</si>
  <si>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</si>
  <si>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04 3 00 72200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</si>
  <si>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</si>
  <si>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</si>
  <si>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04 3 00 72210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</si>
  <si>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</si>
  <si>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</si>
  <si>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04 3 00 72220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</si>
  <si>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</si>
  <si>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04 3 00 72240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</si>
  <si>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</si>
  <si>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</si>
  <si>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04 3 00 72420</t>
  </si>
  <si>
    <t>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</si>
  <si>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04 3 00 72440</t>
  </si>
  <si>
    <t>Предоставление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</si>
  <si>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R0840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</si>
  <si>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</si>
  <si>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 3 00 S3130</t>
  </si>
  <si>
    <t>Подпрограмма "Старшее поколение"</t>
  </si>
  <si>
    <t>04 4 00 00000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</si>
  <si>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</si>
  <si>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04 4 00 00590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</si>
  <si>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</si>
  <si>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04 4 00 72260</t>
  </si>
  <si>
    <t>Муниципальная программа "Доступная среда"</t>
  </si>
  <si>
    <t>05 0 00 00000</t>
  </si>
  <si>
    <t>Подпрограмма "Адаптация приоритетных объектов социальной, транспортной и инженерной инфраструктуры для бес-препятствен-ного доступа и получения услуг инвалидами и другими маломобиль-ными группами населения»"</t>
  </si>
  <si>
    <t>05 1 00 00000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</si>
  <si>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</si>
  <si>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05 1 00 00590</t>
  </si>
  <si>
    <t>08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</si>
  <si>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</si>
  <si>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05 1 00 21290</t>
  </si>
  <si>
    <t>13</t>
  </si>
  <si>
    <t>Расходы на мероприятия по адаптации муниципальных объектов социальной направленности для инвалидов и других маломобильных групп населения в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</si>
  <si>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 1 00 S4290</t>
  </si>
  <si>
    <t>Подпрограмма "Социальная интеграция инвалидов и других маломобильных групп населения в общество"</t>
  </si>
  <si>
    <t>05 2 00 00000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</si>
  <si>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</si>
  <si>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05 2 00 52800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</si>
  <si>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</si>
  <si>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Муниципальная программа "Обеспечение доступным и комфортным жильем населения Цимлянского района"</t>
  </si>
  <si>
    <t>06 0 00 00000</t>
  </si>
  <si>
    <t>Подпрограмма "Оказание мер муниципальной поддержки в улучшении жилищных условий отдельным категориям граждан"</t>
  </si>
  <si>
    <t>06 2 00 00000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</si>
  <si>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</si>
  <si>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06 2 00 41200</t>
  </si>
  <si>
    <t>Осуществление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</si>
  <si>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06 2 00 72400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</si>
  <si>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</si>
  <si>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 2 00 L4970</t>
  </si>
  <si>
    <t>Муниципальная программа "Обеспечение качественными жилищно-коммунальными услугами населения Цимлняского района"</t>
  </si>
  <si>
    <t>07 0 00 00000</t>
  </si>
  <si>
    <t>Подпрограмма “Развитие жилищного хозяйства в Цимлянском районе”</t>
  </si>
  <si>
    <t>07 1 00 00000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</si>
  <si>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</si>
  <si>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07 1 00 21280</t>
  </si>
  <si>
    <t>05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</si>
  <si>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</si>
  <si>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07 1 00 23210</t>
  </si>
  <si>
    <t>Подпрограмма "Создание условий для обеспечения качественными коммунальными услугами населения Цимлянского района"</t>
  </si>
  <si>
    <t>07 2 00 00000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</si>
  <si>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</si>
  <si>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07 2 00 22310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</si>
  <si>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(Бюджетные инвестиции)</t>
  </si>
  <si>
    <t>Иные межбюджетные трансферты на строительство и реконструкцию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</si>
  <si>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07 2 00 73190</t>
  </si>
  <si>
    <t>540</t>
  </si>
  <si>
    <t>Иные межбюджетные трансферты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межбюджетные трансферты) (Иные межбюджетные трансферты)</t>
  </si>
  <si>
    <t>07 2 00 73200</t>
  </si>
  <si>
    <t>Иные межбюджетные трансферты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</si>
  <si>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07 2 00 73660</t>
  </si>
  <si>
    <t>07 2 00 85050</t>
  </si>
  <si>
    <t>Расходы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Цимлняского района" (Иные закупки товаров, работ и услуг для обеспечения государственных (муниципальных) нужд)</t>
  </si>
  <si>
    <t>07 2 00 S3210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</si>
  <si>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</si>
  <si>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07 2 00 S3660</t>
  </si>
  <si>
    <t>810</t>
  </si>
  <si>
    <t>Расходы на приобретение водонапорных башен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(Бюджетные инвестиции)</t>
  </si>
  <si>
    <t>07 2 00 S4190</t>
  </si>
  <si>
    <t>Муниципальная программа "Обеспечение общественного порядка и противодействие преступности"</t>
  </si>
  <si>
    <t>08 0 00 00000</t>
  </si>
  <si>
    <t>Подпрограмма «Противодействие коррупции в Цимлянском районе»</t>
  </si>
  <si>
    <t>08 1 00 00000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</si>
  <si>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</si>
  <si>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08 1 00 21530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</si>
  <si>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</si>
  <si>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08 1 00 21540</t>
  </si>
  <si>
    <t>12</t>
  </si>
  <si>
    <t>Подпрограмма «Профилактика экстремизма и терроризма на территории Цимлянского района»</t>
  </si>
  <si>
    <t>08 2 00 00000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</si>
  <si>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</si>
  <si>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08 2 00 21580</t>
  </si>
  <si>
    <t>Подпрограмма «Комплексные меры противодействия злоупотреблению наркотиками и их незаконному обороту»</t>
  </si>
  <si>
    <t>08 3 00 00000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</si>
  <si>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</si>
  <si>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08 3 00 00590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</si>
  <si>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</si>
  <si>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08 3 00 21450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</si>
  <si>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</si>
  <si>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08 3 00 21610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</si>
  <si>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</si>
  <si>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08 3 00 21620</t>
  </si>
  <si>
    <t>Муниципальная программа «Защита населения и территории от чрезвычайных ситуаций, пожарной безопасности и безопасности людей на водных объектах»</t>
  </si>
  <si>
    <t>09 0 00 00000</t>
  </si>
  <si>
    <t>Подпрограмма «Защита населения от чрезвычайных ситуаций»</t>
  </si>
  <si>
    <t>09 2 00 00000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</si>
  <si>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</si>
  <si>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09 2 00 21680</t>
  </si>
  <si>
    <t>Подпрограмма "Обеспечение вызова экстренных оперативных служб по единому номеру «112»"</t>
  </si>
  <si>
    <t>09 4 00 00000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</si>
  <si>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</si>
  <si>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09 4 00 23600</t>
  </si>
  <si>
    <t>Муниципальная программа "Развитие культуры и туризма"</t>
  </si>
  <si>
    <t>10 0 00 00000</t>
  </si>
  <si>
    <t>Подпрограмма "Развитие культуры"</t>
  </si>
  <si>
    <t>10 1 00 00000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</si>
  <si>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</si>
  <si>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10 1 00 00590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</si>
  <si>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</si>
  <si>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10 1 00 11390</t>
  </si>
  <si>
    <t>360</t>
  </si>
  <si>
    <t>Расходы на повышение заработной платы работников учреждений культуры (Иные межбюджетные трансферты)</t>
  </si>
  <si>
    <t>10 1 00 73850</t>
  </si>
  <si>
    <t>Расходы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реализации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</si>
  <si>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 1 00 L5192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</si>
  <si>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</si>
  <si>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 1 00 R4670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</si>
  <si>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</si>
  <si>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S3290</t>
  </si>
  <si>
    <t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</si>
  <si>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S3850</t>
  </si>
  <si>
    <t>Расходы на приобретение основных средств для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</si>
  <si>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S3900</t>
  </si>
  <si>
    <t>Расходы на капитальный ремонт муниципальных образовательных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</si>
  <si>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S4080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</si>
  <si>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</si>
  <si>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S4180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</si>
  <si>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</si>
  <si>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S4250</t>
  </si>
  <si>
    <t>Подпрограмма "Туризм"</t>
  </si>
  <si>
    <t>10 2 00 00000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</si>
  <si>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</si>
  <si>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10 2 00 21760</t>
  </si>
  <si>
    <t>Подпрограмма «Обеспечение реализации муниципальной программ «Развитие культуры и туризма»»</t>
  </si>
  <si>
    <t>10 3 00 00000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</si>
  <si>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</si>
  <si>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10 3 00 00110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</si>
  <si>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</si>
  <si>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10 3 00 00190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</si>
  <si>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</si>
  <si>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</si>
  <si>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10 3 00 99990</t>
  </si>
  <si>
    <t>Муниципальная программа "Охрана окружающей среды и рациональное природопользование"</t>
  </si>
  <si>
    <t>11 0 00 00000</t>
  </si>
  <si>
    <t>Подпрограмма "Охрана окружающей среды в Цимлянском районе"</t>
  </si>
  <si>
    <t>11 1 00 00000</t>
  </si>
  <si>
    <t>Организация детско-юношеского экологического движения в рамках подпрограммы "Охрана окружающей среды в Цимлянском районе" муниципальной программы Цимлянского района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</si>
  <si>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11 1 00 21850</t>
  </si>
  <si>
    <t>Подпрограмма «Формирование комплексной системы управления отходами и вторичными материальными ресурсами»</t>
  </si>
  <si>
    <t>11 2 00 00000</t>
  </si>
  <si>
    <t>Приведение территории мест размещения отходов производства и потребления, в соответствие с санитарно-эпидемиологическими и экологическими требованиями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</si>
  <si>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11 2 00 21880</t>
  </si>
  <si>
    <t>Муниципальная программа "Развитие физической культуры и спорта"</t>
  </si>
  <si>
    <t>12 0 00 00000</t>
  </si>
  <si>
    <t>Подпрограмма "Развитие физической культуры и массового спорта Цимлянского района"</t>
  </si>
  <si>
    <t>12 1 00 00000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</si>
  <si>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(Расходы на выплаты персоналу государственных (муниципальных) органов)</t>
  </si>
  <si>
    <t>12 1 00 21950</t>
  </si>
  <si>
    <t>11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</si>
  <si>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</si>
  <si>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экономика"</t>
  </si>
  <si>
    <t>13 0 00 00000</t>
  </si>
  <si>
    <t>Подпрограмма «Развитие субъектов малого и среднего предпринимательства в Цимлянском районе»</t>
  </si>
  <si>
    <t>13 2 00 00000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</si>
  <si>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 и инновационная экономика» (Иные закупки товаров, работ и услуг для обеспечения государственных (муниципальных) нужд)</t>
  </si>
  <si>
    <t>13 2 00 22050</t>
  </si>
  <si>
    <t>Муниципальная программа "Информационное общество"</t>
  </si>
  <si>
    <t>14 0 00 00000</t>
  </si>
  <si>
    <t>Подпрограмма «Оптимизация и повышение качества предоставления государственных и муниципальных услуг на базе МАУ МФЦ Цимлянского района"</t>
  </si>
  <si>
    <t>14 1 00 00000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</si>
  <si>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</si>
  <si>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14 1 00 00590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</si>
  <si>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</si>
  <si>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 1 00 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</si>
  <si>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</si>
  <si>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 1 00 S4020</t>
  </si>
  <si>
    <t>Муниципальная программа "Развитие транспортной системы"</t>
  </si>
  <si>
    <t>15 0 00 00000</t>
  </si>
  <si>
    <t>Подпрограмма «Развитие транспортной инфраструктуры Цимлянского района»</t>
  </si>
  <si>
    <t>15 1 00 00000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</si>
  <si>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</si>
  <si>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15 1 00 22400</t>
  </si>
  <si>
    <t>Иные межбюджетные трансферты на ремонт и содержание автомобильных дорог общего пользования местного значения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</si>
  <si>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15 1 00 73510</t>
  </si>
  <si>
    <t>Расходы на капитальный ремонт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</si>
  <si>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 1 00 S3460</t>
  </si>
  <si>
    <t>Расходы на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</si>
  <si>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 1 00 S3490</t>
  </si>
  <si>
    <t>Расходы на проектирование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</si>
  <si>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 1 00 S3500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</si>
  <si>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</si>
  <si>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 1 00 S3510</t>
  </si>
  <si>
    <t>Муниципальная программа «Развитие сельского хозяйства и регулирование рынков сельскохозяйственной продукции, сырья и продовольствия»</t>
  </si>
  <si>
    <t>16 0 00 00000</t>
  </si>
  <si>
    <t>Подпрограмма «Устойчивое развитие сельских территорий Цимлянского района Ростовской области на 2014-2017 годы и на период до 2020 года»</t>
  </si>
  <si>
    <t>16 5 00 00000</t>
  </si>
  <si>
    <t>Расходы на обеспечение жильем гражданам Российской Федерации,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</si>
  <si>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16 5 00 11450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</si>
  <si>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</si>
  <si>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16 5 00 11460</t>
  </si>
  <si>
    <t>Подпрограмма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</t>
  </si>
  <si>
    <t>16 6 00 00000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</si>
  <si>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</si>
  <si>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16 6 00 72330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</si>
  <si>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</si>
  <si>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Подпрограмма "Развитие отраслей агропромышленного комплекса"</t>
  </si>
  <si>
    <t>16 7 00 00000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</si>
  <si>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</si>
  <si>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 7 00 R541F</t>
  </si>
  <si>
    <t>Муниципальная программа "Региональная политика"</t>
  </si>
  <si>
    <t>17 0 00 00000</t>
  </si>
  <si>
    <t>Подпрограмма «Обеспечение реализации муниципальной программы Цимлянского района «Региональная политика»</t>
  </si>
  <si>
    <t>17 3 00 00000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</si>
  <si>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</si>
  <si>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17 3 00 67700</t>
  </si>
  <si>
    <t>Подпрограмма «Поддержка социально-ориентированных некоммерческих организаций»</t>
  </si>
  <si>
    <t>17 4 00 00000</t>
  </si>
  <si>
    <t>Субсидии социально ориентированным некоммерческим организациям в рамках подпрограммы «Поддержка социально – ориентированных некоммерческих организаций» муниципальной программы Цимлянского района «Региональная политика» (Субсидии некоммерческим организациям (за исключением государственных (муниципальных) учреждений))</t>
  </si>
  <si>
    <t>17 4 00 67950</t>
  </si>
  <si>
    <t>630</t>
  </si>
  <si>
    <t>Муниципальная программа "Управление муниципальными финансами"</t>
  </si>
  <si>
    <t>18 0 00 00000</t>
  </si>
  <si>
    <t>Подпрограмма «Нормативно-методическое обеспечение и организация бюджетного процесса»</t>
  </si>
  <si>
    <t>18 2 00 00000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</si>
  <si>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</si>
  <si>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18 2 00 00110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</si>
  <si>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</si>
  <si>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18 2 00 00190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</si>
  <si>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</si>
  <si>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(Расходы на выплаты персоналу государственных (муниципальных) органов)</t>
  </si>
  <si>
    <t>18 2 00 99990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</si>
  <si>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(Уплата налогов, сборов и иных платежей)</t>
  </si>
  <si>
    <t>Муниципальная программа "Эффективное управление муниципальным имуществом"</t>
  </si>
  <si>
    <t>20 0 00 00000</t>
  </si>
  <si>
    <t>Подпрограмма «Оптимизация и повышение качества управления муниципальной собственностью муниципального образования «Цимлянский район»</t>
  </si>
  <si>
    <t>20 1 00 00000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</si>
  <si>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</si>
  <si>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20 1 00 22960</t>
  </si>
  <si>
    <t>Муниципальная программа «Поддержка казачьих обществ Цимлянского района»</t>
  </si>
  <si>
    <t>21 0 00 00000</t>
  </si>
  <si>
    <t>Подпрограмма «Создание условий для привлечения членов казачьих обществ к несению государственной и иной службы»</t>
  </si>
  <si>
    <t>21 1 00 00000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</si>
  <si>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Цимлянского района" (Иные закупки товаров, работ и услуг для обеспечения государственных (муниципальных) нужд)</t>
  </si>
  <si>
    <t>21 1 00 22800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</si>
  <si>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</si>
  <si>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21 1 00 71040</t>
  </si>
  <si>
    <t>Подпрограмма «Развитие системы образовательных организаций, использующих в образовательном процессе казачий компонент»</t>
  </si>
  <si>
    <t>21 2 00 00000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</si>
  <si>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</si>
  <si>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21 2 00 00590</t>
  </si>
  <si>
    <t>Муниципальная программа Цимлянского района «Формирование комфортной современной среды»</t>
  </si>
  <si>
    <t>22 0 00 00000</t>
  </si>
  <si>
    <t>Подпрограмма «Благоустройство общественных территорий Цимлянского района»</t>
  </si>
  <si>
    <t>22 1 00 00000</t>
  </si>
  <si>
    <t>Расходы на реализацию мероприятий по благоустройству общественных территорий Цимлянского района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</si>
  <si>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 1 00 S4200</t>
  </si>
  <si>
    <t>Подпрограмма «Благоустройство дворовых территорий многоквартирных домов Цимлянского района»</t>
  </si>
  <si>
    <t>22 2 00 00000</t>
  </si>
  <si>
    <t>Расходы на реализацию мероприятий по благоустройству дворовых территорий многоквартирных домов муниципальных образований Цимлянского района в рамках подпрограммы «Благоустройство дворовых территорий многоквартирных домов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</si>
  <si>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 2 00 S4240</t>
  </si>
  <si>
    <t>Обеспечение деятельности Администрации Цимлянского района</t>
  </si>
  <si>
    <t>89 0 00 00000</t>
  </si>
  <si>
    <t>Администрация Цимлянского района</t>
  </si>
  <si>
    <t>89 1 00 00000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</si>
  <si>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</si>
  <si>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89 1 00 00110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</si>
  <si>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</si>
  <si>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89 1 00 00190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</si>
  <si>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</si>
  <si>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Цимлянского района (Уплата налогов, сборов и иных платежей)</t>
  </si>
  <si>
    <t>89 1 00 99990</t>
  </si>
  <si>
    <t>Непрограммные расходы органов местного самоуправления Цимлянского района</t>
  </si>
  <si>
    <t>99 0 00 00000</t>
  </si>
  <si>
    <t>Финансовое обеспечение непредвиденных расходов</t>
  </si>
  <si>
    <t>99 1 00 00000</t>
  </si>
  <si>
    <t>99 1 00 90100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</si>
  <si>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</si>
  <si>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870</t>
  </si>
  <si>
    <t>99 1 00 S4220</t>
  </si>
  <si>
    <t>Софинансирование непредвиденных расходов осуществляемых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 (Бюджетные инвестиции)</t>
  </si>
  <si>
    <t>Непрограммные расходы</t>
  </si>
  <si>
    <t>99 9 00 00000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</si>
  <si>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</si>
  <si>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99 9 00 00190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</si>
  <si>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</si>
  <si>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99 9 00 51200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</si>
  <si>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</si>
  <si>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99 9 00 59310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</si>
  <si>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</si>
  <si>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(Уплата налогов, сборов и иных платежей)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</si>
  <si>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</si>
  <si>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</si>
  <si>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</si>
  <si>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</si>
  <si>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99 9 00 72360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</si>
  <si>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</si>
  <si>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</si>
  <si>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99 9 00 72370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</si>
  <si>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</si>
  <si>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</si>
  <si>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99 9 00 72390</t>
  </si>
  <si>
    <t>99 9 00 99990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</si>
  <si>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(Уплата налогов, сборов и иных платежей)</t>
  </si>
  <si>
    <t>к решению Собрания депутатов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</si>
  <si>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</si>
  <si>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 xml:space="preserve">Председатель Собрания депутатов -                                    </t>
  </si>
  <si>
    <t>глава Цимлянского района</t>
  </si>
  <si>
    <t>Л.П. Перфилова</t>
  </si>
  <si>
    <t>07 2 00 22300</t>
  </si>
  <si>
    <t>Капитальный ремонт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 «Обеспечение качественными жилищно-коммунальными услугами населения Цимлянского района»</t>
  </si>
  <si>
    <t>Иные межбюджетные трансферты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(Иные межбюджетные трансферты)</t>
  </si>
  <si>
    <t>06 2 00 73160</t>
  </si>
  <si>
    <t>2021 год</t>
  </si>
  <si>
    <t>Цимлянского района от  №</t>
  </si>
  <si>
    <t>Приложение 8</t>
  </si>
  <si>
    <t>Проект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</si>
</sst>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1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4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right" vertical="center"/>
    </xf>
    <xf numFmtId="0" fontId="7" fillId="0" borderId="0" xfId="0" applyFont="1" applyAlignment="1">
      <alignment horizontal="right"/>
    </xf>
    <xf numFmtId="0" fontId="2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/>
    </xf>
    <xf numFmtId="164" fontId="6" fillId="0" borderId="1" xfId="0" applyNumberFormat="1" applyFont="1" applyFill="1" applyBorder="1" applyAlignment="1" applyProtection="1">
      <alignment horizontal="right"/>
    </xf>
    <xf numFmtId="164" fontId="6" fillId="0" borderId="1" xfId="0" applyNumberFormat="1" applyFont="1" applyFill="1" applyBorder="1" applyAlignment="1" applyProtection="1">
      <alignment horizontal="right" shrinkToFit="1"/>
    </xf>
    <xf numFmtId="164" fontId="8" fillId="0" borderId="1" xfId="0" applyNumberFormat="1" applyFont="1" applyFill="1" applyBorder="1" applyAlignment="1" applyProtection="1">
      <alignment horizontal="right"/>
    </xf>
    <xf numFmtId="164" fontId="10" fillId="0" borderId="1" xfId="0" applyNumberFormat="1" applyFont="1" applyFill="1" applyBorder="1" applyAlignment="1" applyProtection="1">
      <alignment horizontal="right"/>
    </xf>
    <xf numFmtId="0" fontId="7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/>
    </xf>
    <xf numFmtId="164" fontId="8" fillId="0" borderId="1" xfId="0" applyNumberFormat="1" applyFont="1" applyFill="1" applyBorder="1" applyAlignment="1" applyProtection="1">
      <alignment horizontal="right" vertical="center" wrapText="1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0"/>
  <sheetViews>
    <sheetView tabSelected="1" view="pageBreakPreview" zoomScale="60" zoomScaleNormal="81" workbookViewId="0">
      <selection activeCell="H2" sqref="H2"/>
    </sheetView>
  </sheetViews>
  <sheetFormatPr defaultRowHeight="14.45" customHeight="1"/>
  <cols>
    <col min="1" max="1" width="80.7109375" customWidth="1"/>
    <col min="2" max="2" width="10" customWidth="1"/>
    <col min="3" max="3" width="9.7109375" customWidth="1"/>
    <col min="4" max="5" width="4.7109375" customWidth="1"/>
    <col min="6" max="6" width="13.28515625" customWidth="1"/>
    <col min="7" max="7" width="14.28515625" customWidth="1"/>
    <col min="8" max="8" width="13.85546875" customWidth="1"/>
    <col min="9" max="44" width="8" customWidth="1"/>
  </cols>
  <sheetData>
    <row r="1" spans="1:8" ht="14.45" customHeight="1">
      <c r="F1" s="16"/>
      <c r="G1" s="16"/>
      <c r="H1" s="16" t="s">
        <v>496</v>
      </c>
    </row>
    <row r="2" spans="1:8" ht="14.45" customHeight="1">
      <c r="F2" s="16"/>
      <c r="G2" s="16"/>
      <c r="H2" s="16" t="s">
        <v>495</v>
      </c>
    </row>
    <row r="3" spans="1:8" ht="15.75">
      <c r="A3" s="1"/>
      <c r="B3" s="1"/>
      <c r="C3" s="1"/>
      <c r="D3" s="1"/>
      <c r="E3" s="1"/>
      <c r="F3" s="15"/>
      <c r="G3" s="15"/>
      <c r="H3" s="15" t="s">
        <v>484</v>
      </c>
    </row>
    <row r="4" spans="1:8" ht="15.75">
      <c r="A4" s="1"/>
      <c r="B4" s="1"/>
      <c r="C4" s="1"/>
      <c r="D4" s="1"/>
      <c r="E4" s="1"/>
      <c r="F4" s="15"/>
      <c r="G4" s="15"/>
      <c r="H4" s="15" t="s">
        <v>494</v>
      </c>
    </row>
    <row r="5" spans="1:8" ht="15.75">
      <c r="A5" s="1"/>
      <c r="B5" s="1"/>
      <c r="C5" s="1"/>
      <c r="D5" s="1"/>
      <c r="E5" s="1"/>
      <c r="F5" s="2"/>
      <c r="G5" s="2"/>
      <c r="H5" s="2"/>
    </row>
    <row r="6" spans="1:8" ht="58.35" customHeight="1">
      <c r="A6" s="35" t="s">
        <v>0</v>
      </c>
      <c r="B6" s="35"/>
      <c r="C6" s="35"/>
      <c r="D6" s="35"/>
      <c r="E6" s="35"/>
      <c r="F6" s="35"/>
      <c r="G6" s="35"/>
      <c r="H6" s="35"/>
    </row>
    <row r="7" spans="1:8" ht="16.7" customHeight="1">
      <c r="A7" s="3"/>
      <c r="B7" s="3"/>
      <c r="C7" s="3"/>
      <c r="D7" s="3"/>
      <c r="E7" s="3"/>
      <c r="F7" s="4"/>
      <c r="G7" s="4"/>
      <c r="H7" s="5" t="s">
        <v>1</v>
      </c>
    </row>
    <row r="8" spans="1:8" ht="12.75">
      <c r="A8" s="36" t="s">
        <v>2</v>
      </c>
      <c r="B8" s="36" t="s">
        <v>3</v>
      </c>
      <c r="C8" s="36" t="s">
        <v>4</v>
      </c>
      <c r="D8" s="36" t="s">
        <v>5</v>
      </c>
      <c r="E8" s="36" t="s">
        <v>8</v>
      </c>
      <c r="F8" s="36" t="s">
        <v>9</v>
      </c>
      <c r="G8" s="36" t="s">
        <v>10</v>
      </c>
      <c r="H8" s="36" t="s">
        <v>493</v>
      </c>
    </row>
    <row r="9" spans="1:8" ht="12.75">
      <c r="A9" s="36"/>
      <c r="B9" s="36" t="s">
        <v>3</v>
      </c>
      <c r="C9" s="36" t="s">
        <v>4</v>
      </c>
      <c r="D9" s="36" t="s">
        <v>5</v>
      </c>
      <c r="E9" s="36" t="s">
        <v>6</v>
      </c>
      <c r="F9" s="36" t="s">
        <v>7</v>
      </c>
      <c r="G9" s="36" t="s">
        <v>7</v>
      </c>
      <c r="H9" s="36" t="s">
        <v>7</v>
      </c>
    </row>
    <row r="10" spans="1:8" ht="18.75" customHeight="1">
      <c r="A10" s="6" t="s">
        <v>11</v>
      </c>
      <c r="B10" s="6" t="s">
        <v>12</v>
      </c>
      <c r="C10" s="6" t="s">
        <v>13</v>
      </c>
      <c r="D10" s="6" t="s">
        <v>14</v>
      </c>
      <c r="E10" s="6" t="s">
        <v>15</v>
      </c>
      <c r="F10" s="6" t="s">
        <v>16</v>
      </c>
      <c r="G10" s="6" t="s">
        <v>17</v>
      </c>
      <c r="H10" s="6" t="s">
        <v>18</v>
      </c>
    </row>
    <row r="11" spans="1:8" ht="16.7" customHeight="1">
      <c r="A11" s="8" t="s">
        <v>19</v>
      </c>
      <c r="B11" s="9"/>
      <c r="C11" s="7"/>
      <c r="D11" s="9"/>
      <c r="E11" s="9"/>
      <c r="F11" s="10">
        <f>F12+F23+F45+F51+F108+F118+F124+F139+F150+F155+F176+F181+F185+F188+F193+F201+F210+F215+F222+F225+F231+F236+F247</f>
        <v>628350.4</v>
      </c>
      <c r="G11" s="10">
        <f>G12+G23+G45+G51+G108+G118+G124+G139+G150+G155+G176+G181+G185+G188+G193+G201+G210+G215+G222+G225+G231+G236+G247</f>
        <v>475455.91</v>
      </c>
      <c r="H11" s="10">
        <f>H12+H23+H45+H51+H108+H118+H124+H139+H150+H155+H176+H181+H185+H188+H193+H201+H210+H215+H222+H225+H231+H236+H247</f>
        <v>504654.1999999999</v>
      </c>
    </row>
    <row r="12" spans="1:8" ht="33.4" customHeight="1">
      <c r="A12" s="8" t="s">
        <v>20</v>
      </c>
      <c r="B12" s="9" t="s">
        <v>21</v>
      </c>
      <c r="C12" s="18"/>
      <c r="D12" s="9"/>
      <c r="E12" s="9"/>
      <c r="F12" s="27">
        <f>SUM(F13+F16+F20)</f>
        <v>8740.1</v>
      </c>
      <c r="G12" s="27">
        <f>SUM(G13+G16+G20)</f>
        <v>2784</v>
      </c>
      <c r="H12" s="27">
        <f>SUM(H13+H16+H20)</f>
        <v>2895.8</v>
      </c>
    </row>
    <row r="13" spans="1:8" ht="52.9" customHeight="1">
      <c r="A13" s="8" t="s">
        <v>22</v>
      </c>
      <c r="B13" s="9" t="s">
        <v>23</v>
      </c>
      <c r="C13" s="18"/>
      <c r="D13" s="9"/>
      <c r="E13" s="9"/>
      <c r="F13" s="27">
        <f>SUM(F14:F15)</f>
        <v>1546</v>
      </c>
      <c r="G13" s="27">
        <f t="shared" ref="G13:H13" si="0">SUM(G14:G15)</f>
        <v>1300</v>
      </c>
      <c r="H13" s="27">
        <f t="shared" si="0"/>
        <v>1349.7</v>
      </c>
    </row>
    <row r="14" spans="1:8" ht="96.6" customHeight="1">
      <c r="A14" s="11" t="s">
        <v>24</v>
      </c>
      <c r="B14" s="12" t="s">
        <v>25</v>
      </c>
      <c r="C14" s="13" t="s">
        <v>26</v>
      </c>
      <c r="D14" s="12" t="s">
        <v>27</v>
      </c>
      <c r="E14" s="12" t="s">
        <v>28</v>
      </c>
      <c r="F14" s="19">
        <v>346</v>
      </c>
      <c r="G14" s="19">
        <v>100</v>
      </c>
      <c r="H14" s="19">
        <v>149.69999999999999</v>
      </c>
    </row>
    <row r="15" spans="1:8" ht="108" customHeight="1">
      <c r="A15" s="11" t="s">
        <v>29</v>
      </c>
      <c r="B15" s="12" t="s">
        <v>30</v>
      </c>
      <c r="C15" s="13" t="s">
        <v>31</v>
      </c>
      <c r="D15" s="12" t="s">
        <v>27</v>
      </c>
      <c r="E15" s="12" t="s">
        <v>28</v>
      </c>
      <c r="F15" s="19">
        <v>1200</v>
      </c>
      <c r="G15" s="19">
        <v>1200</v>
      </c>
      <c r="H15" s="19">
        <v>1200</v>
      </c>
    </row>
    <row r="16" spans="1:8" ht="29.45" customHeight="1">
      <c r="A16" s="8" t="s">
        <v>32</v>
      </c>
      <c r="B16" s="9" t="s">
        <v>33</v>
      </c>
      <c r="C16" s="18"/>
      <c r="D16" s="9"/>
      <c r="E16" s="9"/>
      <c r="F16" s="27">
        <f>SUM(F17+F18+F19)</f>
        <v>5948.1</v>
      </c>
      <c r="G16" s="27">
        <f>SUM(G17+G18+G19)</f>
        <v>285.10000000000002</v>
      </c>
      <c r="H16" s="27">
        <f>SUM(H17+H18+H19)</f>
        <v>299.3</v>
      </c>
    </row>
    <row r="17" spans="1:8" ht="79.150000000000006" customHeight="1">
      <c r="A17" s="11" t="s">
        <v>34</v>
      </c>
      <c r="B17" s="12" t="s">
        <v>35</v>
      </c>
      <c r="C17" s="13" t="s">
        <v>26</v>
      </c>
      <c r="D17" s="12" t="s">
        <v>27</v>
      </c>
      <c r="E17" s="12" t="s">
        <v>36</v>
      </c>
      <c r="F17" s="19">
        <v>371.7</v>
      </c>
      <c r="G17" s="19">
        <v>285.10000000000002</v>
      </c>
      <c r="H17" s="19">
        <v>299.3</v>
      </c>
    </row>
    <row r="18" spans="1:8" ht="93" customHeight="1">
      <c r="A18" s="11" t="s">
        <v>37</v>
      </c>
      <c r="B18" s="12" t="s">
        <v>38</v>
      </c>
      <c r="C18" s="13" t="s">
        <v>26</v>
      </c>
      <c r="D18" s="12" t="s">
        <v>27</v>
      </c>
      <c r="E18" s="12" t="s">
        <v>36</v>
      </c>
      <c r="F18" s="19">
        <v>5486.8</v>
      </c>
      <c r="G18" s="23"/>
      <c r="H18" s="23"/>
    </row>
    <row r="19" spans="1:8" ht="90" customHeight="1">
      <c r="A19" s="11" t="s">
        <v>39</v>
      </c>
      <c r="B19" s="12" t="s">
        <v>40</v>
      </c>
      <c r="C19" s="13" t="s">
        <v>26</v>
      </c>
      <c r="D19" s="12" t="s">
        <v>27</v>
      </c>
      <c r="E19" s="12" t="s">
        <v>27</v>
      </c>
      <c r="F19" s="19">
        <v>89.6</v>
      </c>
      <c r="G19" s="23"/>
      <c r="H19" s="23"/>
    </row>
    <row r="20" spans="1:8" ht="31.9" customHeight="1">
      <c r="A20" s="8" t="s">
        <v>41</v>
      </c>
      <c r="B20" s="9" t="s">
        <v>42</v>
      </c>
      <c r="C20" s="18"/>
      <c r="D20" s="9"/>
      <c r="E20" s="9"/>
      <c r="F20" s="27">
        <f>SUM(F21+F22)</f>
        <v>1246</v>
      </c>
      <c r="G20" s="27">
        <f t="shared" ref="G20:H20" si="1">SUM(G21+G22)</f>
        <v>1198.9000000000001</v>
      </c>
      <c r="H20" s="27">
        <f t="shared" si="1"/>
        <v>1246.8</v>
      </c>
    </row>
    <row r="21" spans="1:8" ht="31.9" customHeight="1">
      <c r="A21" s="14" t="s">
        <v>43</v>
      </c>
      <c r="B21" s="12" t="s">
        <v>44</v>
      </c>
      <c r="C21" s="13" t="s">
        <v>26</v>
      </c>
      <c r="D21" s="12" t="s">
        <v>27</v>
      </c>
      <c r="E21" s="12" t="s">
        <v>36</v>
      </c>
      <c r="F21" s="19">
        <v>1246</v>
      </c>
      <c r="G21" s="19">
        <v>1198.9000000000001</v>
      </c>
      <c r="H21" s="19">
        <v>1246.8</v>
      </c>
    </row>
    <row r="22" spans="1:8" ht="187.9" customHeight="1">
      <c r="A22" s="11" t="s">
        <v>45</v>
      </c>
      <c r="B22" s="12" t="s">
        <v>46</v>
      </c>
      <c r="C22" s="13" t="s">
        <v>26</v>
      </c>
      <c r="D22" s="12" t="s">
        <v>27</v>
      </c>
      <c r="E22" s="12" t="s">
        <v>36</v>
      </c>
      <c r="F22" s="28"/>
      <c r="G22" s="28"/>
      <c r="H22" s="28"/>
    </row>
    <row r="23" spans="1:8" ht="28.9" customHeight="1">
      <c r="A23" s="8" t="s">
        <v>47</v>
      </c>
      <c r="B23" s="9" t="s">
        <v>48</v>
      </c>
      <c r="C23" s="18"/>
      <c r="D23" s="9"/>
      <c r="E23" s="9"/>
      <c r="F23" s="27">
        <f>SUM(F24+F33)</f>
        <v>140991.20000000001</v>
      </c>
      <c r="G23" s="27">
        <f t="shared" ref="G23:H23" si="2">SUM(G24+G33)</f>
        <v>101213.4</v>
      </c>
      <c r="H23" s="27">
        <f t="shared" si="2"/>
        <v>107947.99999999999</v>
      </c>
    </row>
    <row r="24" spans="1:8" ht="28.9" customHeight="1">
      <c r="A24" s="8" t="s">
        <v>49</v>
      </c>
      <c r="B24" s="9" t="s">
        <v>50</v>
      </c>
      <c r="C24" s="18"/>
      <c r="D24" s="9"/>
      <c r="E24" s="9"/>
      <c r="F24" s="27">
        <f>SUM(F25+F26+F27+F28+F29+F30+F31+F32)</f>
        <v>129759.60000000002</v>
      </c>
      <c r="G24" s="27">
        <f t="shared" ref="G24:H24" si="3">SUM(G25+G26+G27+G28+G29+G30+G31+G32)</f>
        <v>91529.099999999991</v>
      </c>
      <c r="H24" s="27">
        <f t="shared" si="3"/>
        <v>97988.999999999985</v>
      </c>
    </row>
    <row r="25" spans="1:8" ht="64.150000000000006" customHeight="1">
      <c r="A25" s="11" t="s">
        <v>51</v>
      </c>
      <c r="B25" s="12" t="s">
        <v>52</v>
      </c>
      <c r="C25" s="13" t="s">
        <v>26</v>
      </c>
      <c r="D25" s="12" t="s">
        <v>53</v>
      </c>
      <c r="E25" s="12" t="s">
        <v>36</v>
      </c>
      <c r="F25" s="19">
        <v>59398.6</v>
      </c>
      <c r="G25" s="19">
        <v>40052.199999999997</v>
      </c>
      <c r="H25" s="19">
        <v>40381.800000000003</v>
      </c>
    </row>
    <row r="26" spans="1:8" ht="63.6" customHeight="1">
      <c r="A26" s="11" t="s">
        <v>51</v>
      </c>
      <c r="B26" s="12" t="s">
        <v>52</v>
      </c>
      <c r="C26" s="13" t="s">
        <v>26</v>
      </c>
      <c r="D26" s="12" t="s">
        <v>53</v>
      </c>
      <c r="E26" s="12" t="s">
        <v>28</v>
      </c>
      <c r="F26" s="19">
        <v>50797</v>
      </c>
      <c r="G26" s="19">
        <v>35970.300000000003</v>
      </c>
      <c r="H26" s="19">
        <v>36423.1</v>
      </c>
    </row>
    <row r="27" spans="1:8" ht="64.150000000000006" customHeight="1">
      <c r="A27" s="11" t="s">
        <v>51</v>
      </c>
      <c r="B27" s="12" t="s">
        <v>52</v>
      </c>
      <c r="C27" s="13" t="s">
        <v>26</v>
      </c>
      <c r="D27" s="12" t="s">
        <v>53</v>
      </c>
      <c r="E27" s="12" t="s">
        <v>54</v>
      </c>
      <c r="F27" s="19">
        <v>17955.8</v>
      </c>
      <c r="G27" s="19">
        <v>15028.7</v>
      </c>
      <c r="H27" s="19">
        <v>15299.9</v>
      </c>
    </row>
    <row r="28" spans="1:8" ht="80.45" customHeight="1">
      <c r="A28" s="11" t="s">
        <v>55</v>
      </c>
      <c r="B28" s="12" t="s">
        <v>56</v>
      </c>
      <c r="C28" s="13" t="s">
        <v>57</v>
      </c>
      <c r="D28" s="12" t="s">
        <v>53</v>
      </c>
      <c r="E28" s="12" t="s">
        <v>36</v>
      </c>
      <c r="F28" s="19">
        <v>433.3</v>
      </c>
      <c r="G28" s="23"/>
      <c r="H28" s="23"/>
    </row>
    <row r="29" spans="1:8" ht="79.900000000000006" customHeight="1">
      <c r="A29" s="11" t="s">
        <v>55</v>
      </c>
      <c r="B29" s="12" t="s">
        <v>56</v>
      </c>
      <c r="C29" s="13" t="s">
        <v>57</v>
      </c>
      <c r="D29" s="12" t="s">
        <v>53</v>
      </c>
      <c r="E29" s="12" t="s">
        <v>28</v>
      </c>
      <c r="F29" s="19">
        <v>459</v>
      </c>
      <c r="G29" s="23"/>
      <c r="H29" s="23"/>
    </row>
    <row r="30" spans="1:8" ht="45.6" customHeight="1">
      <c r="A30" s="14" t="s">
        <v>58</v>
      </c>
      <c r="B30" s="12" t="s">
        <v>59</v>
      </c>
      <c r="C30" s="13" t="s">
        <v>26</v>
      </c>
      <c r="D30" s="12" t="s">
        <v>53</v>
      </c>
      <c r="E30" s="12" t="s">
        <v>28</v>
      </c>
      <c r="F30" s="19">
        <v>460.6</v>
      </c>
      <c r="G30" s="19">
        <v>460.5</v>
      </c>
      <c r="H30" s="19">
        <v>460.5</v>
      </c>
    </row>
    <row r="31" spans="1:8" ht="82.9" customHeight="1">
      <c r="A31" s="11" t="s">
        <v>60</v>
      </c>
      <c r="B31" s="12" t="s">
        <v>61</v>
      </c>
      <c r="C31" s="13" t="s">
        <v>26</v>
      </c>
      <c r="D31" s="12" t="s">
        <v>53</v>
      </c>
      <c r="E31" s="12" t="s">
        <v>36</v>
      </c>
      <c r="F31" s="19"/>
      <c r="G31" s="19"/>
      <c r="H31" s="19">
        <v>5271.3</v>
      </c>
    </row>
    <row r="32" spans="1:8" ht="78.599999999999994" customHeight="1">
      <c r="A32" s="11" t="s">
        <v>62</v>
      </c>
      <c r="B32" s="12" t="s">
        <v>63</v>
      </c>
      <c r="C32" s="13" t="s">
        <v>26</v>
      </c>
      <c r="D32" s="12" t="s">
        <v>53</v>
      </c>
      <c r="E32" s="12" t="s">
        <v>54</v>
      </c>
      <c r="F32" s="19">
        <v>255.3</v>
      </c>
      <c r="G32" s="19">
        <v>17.399999999999999</v>
      </c>
      <c r="H32" s="19">
        <v>152.4</v>
      </c>
    </row>
    <row r="33" spans="1:8" ht="34.15" customHeight="1">
      <c r="A33" s="8" t="s">
        <v>64</v>
      </c>
      <c r="B33" s="9" t="s">
        <v>65</v>
      </c>
      <c r="C33" s="18"/>
      <c r="D33" s="9"/>
      <c r="E33" s="9"/>
      <c r="F33" s="27">
        <f>SUM(F34+F35+F36+F37+F38+F39+F40+F41+F42+F43+F44)</f>
        <v>11231.600000000002</v>
      </c>
      <c r="G33" s="27">
        <f>SUM(G34+G35+G36+G37+G38+G39+G40+G41+G42+G43+G44)</f>
        <v>9684.3000000000011</v>
      </c>
      <c r="H33" s="27">
        <f>SUM(H34+H35+H36+H37+H38+H39+H40+H41+H42+H43+H44)</f>
        <v>9959.0000000000018</v>
      </c>
    </row>
    <row r="34" spans="1:8" ht="94.9" customHeight="1">
      <c r="A34" s="11" t="s">
        <v>66</v>
      </c>
      <c r="B34" s="12" t="s">
        <v>67</v>
      </c>
      <c r="C34" s="13" t="s">
        <v>68</v>
      </c>
      <c r="D34" s="12" t="s">
        <v>53</v>
      </c>
      <c r="E34" s="12" t="s">
        <v>27</v>
      </c>
      <c r="F34" s="19">
        <v>2847.8</v>
      </c>
      <c r="G34" s="19">
        <v>2873.3</v>
      </c>
      <c r="H34" s="19">
        <v>2902</v>
      </c>
    </row>
    <row r="35" spans="1:8" ht="79.900000000000006" customHeight="1">
      <c r="A35" s="11" t="s">
        <v>69</v>
      </c>
      <c r="B35" s="12" t="s">
        <v>70</v>
      </c>
      <c r="C35" s="13" t="s">
        <v>68</v>
      </c>
      <c r="D35" s="12" t="s">
        <v>53</v>
      </c>
      <c r="E35" s="12" t="s">
        <v>27</v>
      </c>
      <c r="F35" s="19">
        <v>0.7</v>
      </c>
      <c r="G35" s="23"/>
      <c r="H35" s="23"/>
    </row>
    <row r="36" spans="1:8" ht="95.45" customHeight="1">
      <c r="A36" s="11" t="s">
        <v>71</v>
      </c>
      <c r="B36" s="12" t="s">
        <v>70</v>
      </c>
      <c r="C36" s="13" t="s">
        <v>57</v>
      </c>
      <c r="D36" s="12" t="s">
        <v>53</v>
      </c>
      <c r="E36" s="12" t="s">
        <v>27</v>
      </c>
      <c r="F36" s="19">
        <v>486.7</v>
      </c>
      <c r="G36" s="23"/>
      <c r="H36" s="23"/>
    </row>
    <row r="37" spans="1:8" ht="78.599999999999994" customHeight="1">
      <c r="A37" s="11" t="s">
        <v>72</v>
      </c>
      <c r="B37" s="12" t="s">
        <v>73</v>
      </c>
      <c r="C37" s="13" t="s">
        <v>74</v>
      </c>
      <c r="D37" s="12" t="s">
        <v>53</v>
      </c>
      <c r="E37" s="12" t="s">
        <v>27</v>
      </c>
      <c r="F37" s="19">
        <v>3582.1</v>
      </c>
      <c r="G37" s="19">
        <v>3449.1</v>
      </c>
      <c r="H37" s="19">
        <v>3639.1</v>
      </c>
    </row>
    <row r="38" spans="1:8" ht="93" customHeight="1">
      <c r="A38" s="11" t="s">
        <v>75</v>
      </c>
      <c r="B38" s="12" t="s">
        <v>76</v>
      </c>
      <c r="C38" s="13" t="s">
        <v>68</v>
      </c>
      <c r="D38" s="12" t="s">
        <v>53</v>
      </c>
      <c r="E38" s="12" t="s">
        <v>27</v>
      </c>
      <c r="F38" s="19">
        <v>2411.6</v>
      </c>
      <c r="G38" s="19">
        <v>2440.1</v>
      </c>
      <c r="H38" s="19">
        <v>2496.1</v>
      </c>
    </row>
    <row r="39" spans="1:8" ht="94.15" customHeight="1">
      <c r="A39" s="11" t="s">
        <v>77</v>
      </c>
      <c r="B39" s="12" t="s">
        <v>76</v>
      </c>
      <c r="C39" s="13" t="s">
        <v>57</v>
      </c>
      <c r="D39" s="12" t="s">
        <v>53</v>
      </c>
      <c r="E39" s="12" t="s">
        <v>27</v>
      </c>
      <c r="F39" s="19">
        <v>961.1</v>
      </c>
      <c r="G39" s="23"/>
      <c r="H39" s="23"/>
    </row>
    <row r="40" spans="1:8" ht="94.15" customHeight="1">
      <c r="A40" s="11" t="s">
        <v>78</v>
      </c>
      <c r="B40" s="12" t="s">
        <v>76</v>
      </c>
      <c r="C40" s="13" t="s">
        <v>79</v>
      </c>
      <c r="D40" s="12" t="s">
        <v>53</v>
      </c>
      <c r="E40" s="12" t="s">
        <v>27</v>
      </c>
      <c r="F40" s="19">
        <v>2.7</v>
      </c>
      <c r="G40" s="23"/>
      <c r="H40" s="23"/>
    </row>
    <row r="41" spans="1:8" ht="108" customHeight="1">
      <c r="A41" s="11" t="s">
        <v>80</v>
      </c>
      <c r="B41" s="12" t="s">
        <v>81</v>
      </c>
      <c r="C41" s="13" t="s">
        <v>68</v>
      </c>
      <c r="D41" s="12" t="s">
        <v>53</v>
      </c>
      <c r="E41" s="12" t="s">
        <v>27</v>
      </c>
      <c r="F41" s="19">
        <v>847.7</v>
      </c>
      <c r="G41" s="19">
        <v>847.7</v>
      </c>
      <c r="H41" s="19">
        <v>847.7</v>
      </c>
    </row>
    <row r="42" spans="1:8" ht="129" customHeight="1">
      <c r="A42" s="11" t="s">
        <v>82</v>
      </c>
      <c r="B42" s="12" t="s">
        <v>81</v>
      </c>
      <c r="C42" s="13" t="s">
        <v>57</v>
      </c>
      <c r="D42" s="12" t="s">
        <v>53</v>
      </c>
      <c r="E42" s="12" t="s">
        <v>27</v>
      </c>
      <c r="F42" s="19">
        <v>65.900000000000006</v>
      </c>
      <c r="G42" s="19">
        <v>65.900000000000006</v>
      </c>
      <c r="H42" s="19">
        <v>65.900000000000006</v>
      </c>
    </row>
    <row r="43" spans="1:8" ht="64.900000000000006" customHeight="1">
      <c r="A43" s="11" t="s">
        <v>84</v>
      </c>
      <c r="B43" s="12" t="s">
        <v>83</v>
      </c>
      <c r="C43" s="13" t="s">
        <v>79</v>
      </c>
      <c r="D43" s="12" t="s">
        <v>53</v>
      </c>
      <c r="E43" s="12" t="s">
        <v>36</v>
      </c>
      <c r="F43" s="19">
        <v>8.1999999999999993</v>
      </c>
      <c r="G43" s="19">
        <v>8.1999999999999993</v>
      </c>
      <c r="H43" s="19">
        <v>8.1999999999999993</v>
      </c>
    </row>
    <row r="44" spans="1:8" ht="61.9" customHeight="1">
      <c r="A44" s="11" t="s">
        <v>84</v>
      </c>
      <c r="B44" s="12" t="s">
        <v>83</v>
      </c>
      <c r="C44" s="13" t="s">
        <v>79</v>
      </c>
      <c r="D44" s="12" t="s">
        <v>53</v>
      </c>
      <c r="E44" s="12" t="s">
        <v>27</v>
      </c>
      <c r="F44" s="19">
        <v>17.100000000000001</v>
      </c>
      <c r="G44" s="19"/>
      <c r="H44" s="19"/>
    </row>
    <row r="45" spans="1:8" ht="33.4" customHeight="1">
      <c r="A45" s="8" t="s">
        <v>85</v>
      </c>
      <c r="B45" s="9" t="s">
        <v>86</v>
      </c>
      <c r="C45" s="18"/>
      <c r="D45" s="9"/>
      <c r="E45" s="9"/>
      <c r="F45" s="27">
        <f>SUM(F46+F49)</f>
        <v>288.39999999999998</v>
      </c>
      <c r="G45" s="27">
        <f>SUM(G46+G49)</f>
        <v>287.8</v>
      </c>
      <c r="H45" s="27">
        <f t="shared" ref="H45" si="4">SUM(H46+H49)</f>
        <v>287.8</v>
      </c>
    </row>
    <row r="46" spans="1:8" ht="27.6" customHeight="1">
      <c r="A46" s="8" t="s">
        <v>87</v>
      </c>
      <c r="B46" s="9" t="s">
        <v>88</v>
      </c>
      <c r="C46" s="18"/>
      <c r="D46" s="9"/>
      <c r="E46" s="9"/>
      <c r="F46" s="27">
        <f>SUM(F47+F48)</f>
        <v>200.4</v>
      </c>
      <c r="G46" s="27">
        <f t="shared" ref="G46:H46" si="5">SUM(G47+G48)</f>
        <v>199.8</v>
      </c>
      <c r="H46" s="27">
        <f t="shared" si="5"/>
        <v>199.8</v>
      </c>
    </row>
    <row r="47" spans="1:8" ht="78" customHeight="1">
      <c r="A47" s="11" t="s">
        <v>89</v>
      </c>
      <c r="B47" s="12" t="s">
        <v>90</v>
      </c>
      <c r="C47" s="13" t="s">
        <v>57</v>
      </c>
      <c r="D47" s="12" t="s">
        <v>53</v>
      </c>
      <c r="E47" s="12" t="s">
        <v>53</v>
      </c>
      <c r="F47" s="19">
        <v>88</v>
      </c>
      <c r="G47" s="19">
        <v>88</v>
      </c>
      <c r="H47" s="19">
        <v>88</v>
      </c>
    </row>
    <row r="48" spans="1:8" ht="64.900000000000006" customHeight="1">
      <c r="A48" s="11" t="s">
        <v>91</v>
      </c>
      <c r="B48" s="12" t="s">
        <v>92</v>
      </c>
      <c r="C48" s="13" t="s">
        <v>57</v>
      </c>
      <c r="D48" s="12" t="s">
        <v>53</v>
      </c>
      <c r="E48" s="12" t="s">
        <v>53</v>
      </c>
      <c r="F48" s="19">
        <v>112.4</v>
      </c>
      <c r="G48" s="19">
        <v>111.8</v>
      </c>
      <c r="H48" s="19">
        <v>111.8</v>
      </c>
    </row>
    <row r="49" spans="1:8" ht="30" customHeight="1">
      <c r="A49" s="8" t="s">
        <v>93</v>
      </c>
      <c r="B49" s="9" t="s">
        <v>94</v>
      </c>
      <c r="C49" s="18"/>
      <c r="D49" s="9"/>
      <c r="E49" s="9"/>
      <c r="F49" s="27">
        <f>SUM(F50)</f>
        <v>88</v>
      </c>
      <c r="G49" s="27">
        <f t="shared" ref="G49:H49" si="6">SUM(G50)</f>
        <v>88</v>
      </c>
      <c r="H49" s="27">
        <f t="shared" si="6"/>
        <v>88</v>
      </c>
    </row>
    <row r="50" spans="1:8" ht="79.150000000000006" customHeight="1">
      <c r="A50" s="11" t="s">
        <v>95</v>
      </c>
      <c r="B50" s="12" t="s">
        <v>96</v>
      </c>
      <c r="C50" s="13" t="s">
        <v>57</v>
      </c>
      <c r="D50" s="12" t="s">
        <v>53</v>
      </c>
      <c r="E50" s="12" t="s">
        <v>53</v>
      </c>
      <c r="F50" s="19">
        <v>88</v>
      </c>
      <c r="G50" s="19">
        <v>88</v>
      </c>
      <c r="H50" s="19">
        <v>88</v>
      </c>
    </row>
    <row r="51" spans="1:8" ht="30.6" customHeight="1">
      <c r="A51" s="8" t="s">
        <v>97</v>
      </c>
      <c r="B51" s="9" t="s">
        <v>98</v>
      </c>
      <c r="C51" s="18"/>
      <c r="D51" s="9"/>
      <c r="E51" s="9"/>
      <c r="F51" s="27">
        <f>SUM(F52+F77+F105)</f>
        <v>206917.40000000002</v>
      </c>
      <c r="G51" s="27">
        <f>SUM(G52+G77+G105)</f>
        <v>213339.01</v>
      </c>
      <c r="H51" s="27">
        <f>SUM(H52+H77+H105)</f>
        <v>177585.30000000005</v>
      </c>
    </row>
    <row r="52" spans="1:8" ht="28.9" customHeight="1">
      <c r="A52" s="8" t="s">
        <v>99</v>
      </c>
      <c r="B52" s="9" t="s">
        <v>100</v>
      </c>
      <c r="C52" s="18"/>
      <c r="D52" s="9"/>
      <c r="E52" s="9"/>
      <c r="F52" s="27">
        <f>SUM(F53+F54+F55+F56+F57+F58+F59+F60+F61+F62+F63+F64+F65+F66+F67+F68+F69+F70+F71+F72+F73+F74+F75+F76)</f>
        <v>115390.6</v>
      </c>
      <c r="G52" s="27">
        <f t="shared" ref="G52:H52" si="7">SUM(G53+G54+G55+G56+G57+G58+G59+G60+G61+G62+G63+G64+G65+G66+G67+G68+G69+G70+G71+G72+G73+G74+G75+G76)</f>
        <v>120409.2</v>
      </c>
      <c r="H52" s="27">
        <f t="shared" si="7"/>
        <v>104304.50000000001</v>
      </c>
    </row>
    <row r="53" spans="1:8" ht="94.15" customHeight="1">
      <c r="A53" s="11" t="s">
        <v>103</v>
      </c>
      <c r="B53" s="12" t="s">
        <v>101</v>
      </c>
      <c r="C53" s="13" t="s">
        <v>104</v>
      </c>
      <c r="D53" s="12" t="s">
        <v>102</v>
      </c>
      <c r="E53" s="12" t="s">
        <v>36</v>
      </c>
      <c r="F53" s="20">
        <v>2487</v>
      </c>
      <c r="G53" s="20">
        <v>4534.5</v>
      </c>
      <c r="H53" s="20">
        <v>4534.5</v>
      </c>
    </row>
    <row r="54" spans="1:8" ht="78" customHeight="1">
      <c r="A54" s="11" t="s">
        <v>105</v>
      </c>
      <c r="B54" s="12" t="s">
        <v>106</v>
      </c>
      <c r="C54" s="13" t="s">
        <v>57</v>
      </c>
      <c r="D54" s="12" t="s">
        <v>102</v>
      </c>
      <c r="E54" s="12" t="s">
        <v>54</v>
      </c>
      <c r="F54" s="20">
        <v>20.2</v>
      </c>
      <c r="G54" s="20">
        <v>23.3</v>
      </c>
      <c r="H54" s="20">
        <v>0</v>
      </c>
    </row>
    <row r="55" spans="1:8" ht="82.15" customHeight="1">
      <c r="A55" s="11" t="s">
        <v>107</v>
      </c>
      <c r="B55" s="12" t="s">
        <v>106</v>
      </c>
      <c r="C55" s="13" t="s">
        <v>104</v>
      </c>
      <c r="D55" s="12" t="s">
        <v>102</v>
      </c>
      <c r="E55" s="12" t="s">
        <v>54</v>
      </c>
      <c r="F55" s="20">
        <v>2310</v>
      </c>
      <c r="G55" s="20">
        <v>2400</v>
      </c>
      <c r="H55" s="20">
        <v>0</v>
      </c>
    </row>
    <row r="56" spans="1:8" ht="94.15" customHeight="1">
      <c r="A56" s="11" t="s">
        <v>108</v>
      </c>
      <c r="B56" s="12" t="s">
        <v>109</v>
      </c>
      <c r="C56" s="13" t="s">
        <v>57</v>
      </c>
      <c r="D56" s="12" t="s">
        <v>102</v>
      </c>
      <c r="E56" s="12" t="s">
        <v>54</v>
      </c>
      <c r="F56" s="20">
        <v>11.1</v>
      </c>
      <c r="G56" s="20">
        <v>12.1</v>
      </c>
      <c r="H56" s="20">
        <v>0</v>
      </c>
    </row>
    <row r="57" spans="1:8" ht="91.9" customHeight="1">
      <c r="A57" s="11" t="s">
        <v>110</v>
      </c>
      <c r="B57" s="12" t="s">
        <v>109</v>
      </c>
      <c r="C57" s="13" t="s">
        <v>104</v>
      </c>
      <c r="D57" s="12" t="s">
        <v>102</v>
      </c>
      <c r="E57" s="12" t="s">
        <v>54</v>
      </c>
      <c r="F57" s="20">
        <v>1136</v>
      </c>
      <c r="G57" s="20">
        <v>1181</v>
      </c>
      <c r="H57" s="20">
        <v>0</v>
      </c>
    </row>
    <row r="58" spans="1:8" ht="77.45" customHeight="1">
      <c r="A58" s="11" t="s">
        <v>111</v>
      </c>
      <c r="B58" s="12" t="s">
        <v>112</v>
      </c>
      <c r="C58" s="13" t="s">
        <v>57</v>
      </c>
      <c r="D58" s="12" t="s">
        <v>102</v>
      </c>
      <c r="E58" s="12" t="s">
        <v>54</v>
      </c>
      <c r="F58" s="20">
        <v>170</v>
      </c>
      <c r="G58" s="20">
        <v>170</v>
      </c>
      <c r="H58" s="20">
        <v>0</v>
      </c>
    </row>
    <row r="59" spans="1:8" ht="76.900000000000006" customHeight="1">
      <c r="A59" s="11" t="s">
        <v>113</v>
      </c>
      <c r="B59" s="12" t="s">
        <v>112</v>
      </c>
      <c r="C59" s="13" t="s">
        <v>104</v>
      </c>
      <c r="D59" s="12" t="s">
        <v>102</v>
      </c>
      <c r="E59" s="12" t="s">
        <v>54</v>
      </c>
      <c r="F59" s="20">
        <v>15209.6</v>
      </c>
      <c r="G59" s="20">
        <v>15207.7</v>
      </c>
      <c r="H59" s="20">
        <v>0</v>
      </c>
    </row>
    <row r="60" spans="1:8" ht="139.15" customHeight="1">
      <c r="A60" s="11" t="s">
        <v>114</v>
      </c>
      <c r="B60" s="12" t="s">
        <v>115</v>
      </c>
      <c r="C60" s="13" t="s">
        <v>57</v>
      </c>
      <c r="D60" s="12" t="s">
        <v>102</v>
      </c>
      <c r="E60" s="12" t="s">
        <v>54</v>
      </c>
      <c r="F60" s="20">
        <v>130</v>
      </c>
      <c r="G60" s="20">
        <v>140</v>
      </c>
      <c r="H60" s="20">
        <v>140</v>
      </c>
    </row>
    <row r="61" spans="1:8" ht="139.9" customHeight="1">
      <c r="A61" s="11" t="s">
        <v>116</v>
      </c>
      <c r="B61" s="12" t="s">
        <v>115</v>
      </c>
      <c r="C61" s="13" t="s">
        <v>104</v>
      </c>
      <c r="D61" s="12" t="s">
        <v>102</v>
      </c>
      <c r="E61" s="12" t="s">
        <v>54</v>
      </c>
      <c r="F61" s="20">
        <v>20512.599999999999</v>
      </c>
      <c r="G61" s="20">
        <v>21080.1</v>
      </c>
      <c r="H61" s="20">
        <v>21683.4</v>
      </c>
    </row>
    <row r="62" spans="1:8" ht="111.6" customHeight="1">
      <c r="A62" s="11" t="s">
        <v>117</v>
      </c>
      <c r="B62" s="12" t="s">
        <v>118</v>
      </c>
      <c r="C62" s="13" t="s">
        <v>104</v>
      </c>
      <c r="D62" s="12" t="s">
        <v>102</v>
      </c>
      <c r="E62" s="12" t="s">
        <v>54</v>
      </c>
      <c r="F62" s="20">
        <v>346.4</v>
      </c>
      <c r="G62" s="20">
        <v>348.7</v>
      </c>
      <c r="H62" s="20">
        <v>351.1</v>
      </c>
    </row>
    <row r="63" spans="1:8" ht="124.15" customHeight="1">
      <c r="A63" s="11" t="s">
        <v>119</v>
      </c>
      <c r="B63" s="12" t="s">
        <v>120</v>
      </c>
      <c r="C63" s="13" t="s">
        <v>57</v>
      </c>
      <c r="D63" s="12" t="s">
        <v>102</v>
      </c>
      <c r="E63" s="12" t="s">
        <v>54</v>
      </c>
      <c r="F63" s="20">
        <v>10</v>
      </c>
      <c r="G63" s="20">
        <v>10</v>
      </c>
      <c r="H63" s="20">
        <v>10</v>
      </c>
    </row>
    <row r="64" spans="1:8" ht="124.9" customHeight="1">
      <c r="A64" s="11" t="s">
        <v>121</v>
      </c>
      <c r="B64" s="12" t="s">
        <v>120</v>
      </c>
      <c r="C64" s="13" t="s">
        <v>104</v>
      </c>
      <c r="D64" s="12" t="s">
        <v>102</v>
      </c>
      <c r="E64" s="12" t="s">
        <v>54</v>
      </c>
      <c r="F64" s="20">
        <v>816.4</v>
      </c>
      <c r="G64" s="20">
        <v>843.1</v>
      </c>
      <c r="H64" s="20">
        <v>870.7</v>
      </c>
    </row>
    <row r="65" spans="1:8" ht="138" customHeight="1">
      <c r="A65" s="11" t="s">
        <v>122</v>
      </c>
      <c r="B65" s="12" t="s">
        <v>123</v>
      </c>
      <c r="C65" s="13" t="s">
        <v>57</v>
      </c>
      <c r="D65" s="12" t="s">
        <v>102</v>
      </c>
      <c r="E65" s="12" t="s">
        <v>54</v>
      </c>
      <c r="F65" s="20">
        <v>45</v>
      </c>
      <c r="G65" s="20">
        <v>45</v>
      </c>
      <c r="H65" s="20">
        <v>45</v>
      </c>
    </row>
    <row r="66" spans="1:8" ht="141.6" customHeight="1">
      <c r="A66" s="11" t="s">
        <v>124</v>
      </c>
      <c r="B66" s="12" t="s">
        <v>123</v>
      </c>
      <c r="C66" s="13" t="s">
        <v>104</v>
      </c>
      <c r="D66" s="12" t="s">
        <v>102</v>
      </c>
      <c r="E66" s="12" t="s">
        <v>54</v>
      </c>
      <c r="F66" s="20">
        <v>6464.1</v>
      </c>
      <c r="G66" s="20">
        <v>6728.6</v>
      </c>
      <c r="H66" s="20">
        <v>6923</v>
      </c>
    </row>
    <row r="67" spans="1:8" ht="78.599999999999994" customHeight="1">
      <c r="A67" s="11" t="s">
        <v>125</v>
      </c>
      <c r="B67" s="12" t="s">
        <v>126</v>
      </c>
      <c r="C67" s="13" t="s">
        <v>57</v>
      </c>
      <c r="D67" s="12" t="s">
        <v>102</v>
      </c>
      <c r="E67" s="12" t="s">
        <v>54</v>
      </c>
      <c r="F67" s="20">
        <v>395</v>
      </c>
      <c r="G67" s="20">
        <v>395</v>
      </c>
      <c r="H67" s="20">
        <v>395</v>
      </c>
    </row>
    <row r="68" spans="1:8" ht="79.900000000000006" customHeight="1">
      <c r="A68" s="11" t="s">
        <v>127</v>
      </c>
      <c r="B68" s="12" t="s">
        <v>126</v>
      </c>
      <c r="C68" s="13" t="s">
        <v>104</v>
      </c>
      <c r="D68" s="12" t="s">
        <v>102</v>
      </c>
      <c r="E68" s="12" t="s">
        <v>54</v>
      </c>
      <c r="F68" s="20">
        <v>34602.6</v>
      </c>
      <c r="G68" s="20">
        <v>35836.300000000003</v>
      </c>
      <c r="H68" s="20">
        <v>37113.9</v>
      </c>
    </row>
    <row r="69" spans="1:8" ht="81" customHeight="1">
      <c r="A69" s="11" t="s">
        <v>128</v>
      </c>
      <c r="B69" s="12" t="s">
        <v>129</v>
      </c>
      <c r="C69" s="13" t="s">
        <v>57</v>
      </c>
      <c r="D69" s="12" t="s">
        <v>102</v>
      </c>
      <c r="E69" s="12" t="s">
        <v>54</v>
      </c>
      <c r="F69" s="20">
        <v>250</v>
      </c>
      <c r="G69" s="20">
        <v>250.5</v>
      </c>
      <c r="H69" s="20">
        <v>250.6</v>
      </c>
    </row>
    <row r="70" spans="1:8" ht="80.45" customHeight="1">
      <c r="A70" s="11" t="s">
        <v>130</v>
      </c>
      <c r="B70" s="12" t="s">
        <v>129</v>
      </c>
      <c r="C70" s="13" t="s">
        <v>104</v>
      </c>
      <c r="D70" s="12" t="s">
        <v>102</v>
      </c>
      <c r="E70" s="12" t="s">
        <v>54</v>
      </c>
      <c r="F70" s="20">
        <v>18193</v>
      </c>
      <c r="G70" s="20">
        <v>18838</v>
      </c>
      <c r="H70" s="20">
        <v>19506</v>
      </c>
    </row>
    <row r="71" spans="1:8" ht="94.15" customHeight="1">
      <c r="A71" s="11" t="s">
        <v>131</v>
      </c>
      <c r="B71" s="12" t="s">
        <v>132</v>
      </c>
      <c r="C71" s="13" t="s">
        <v>68</v>
      </c>
      <c r="D71" s="12" t="s">
        <v>102</v>
      </c>
      <c r="E71" s="12" t="s">
        <v>133</v>
      </c>
      <c r="F71" s="20">
        <v>8976.6</v>
      </c>
      <c r="G71" s="20">
        <v>9040.6</v>
      </c>
      <c r="H71" s="20">
        <v>9135</v>
      </c>
    </row>
    <row r="72" spans="1:8" ht="93.6" customHeight="1">
      <c r="A72" s="11" t="s">
        <v>134</v>
      </c>
      <c r="B72" s="12" t="s">
        <v>132</v>
      </c>
      <c r="C72" s="13" t="s">
        <v>57</v>
      </c>
      <c r="D72" s="12" t="s">
        <v>102</v>
      </c>
      <c r="E72" s="12" t="s">
        <v>133</v>
      </c>
      <c r="F72" s="20">
        <v>808</v>
      </c>
      <c r="G72" s="20">
        <v>808</v>
      </c>
      <c r="H72" s="20">
        <v>808</v>
      </c>
    </row>
    <row r="73" spans="1:8" ht="77.45" customHeight="1">
      <c r="A73" s="11" t="s">
        <v>135</v>
      </c>
      <c r="B73" s="12" t="s">
        <v>132</v>
      </c>
      <c r="C73" s="13" t="s">
        <v>74</v>
      </c>
      <c r="D73" s="12" t="s">
        <v>102</v>
      </c>
      <c r="E73" s="12" t="s">
        <v>133</v>
      </c>
      <c r="F73" s="19">
        <v>1975.8</v>
      </c>
      <c r="G73" s="19">
        <v>1975.8</v>
      </c>
      <c r="H73" s="19">
        <v>1975.8</v>
      </c>
    </row>
    <row r="74" spans="1:8" ht="78" customHeight="1">
      <c r="A74" s="11" t="s">
        <v>136</v>
      </c>
      <c r="B74" s="12" t="s">
        <v>132</v>
      </c>
      <c r="C74" s="13" t="s">
        <v>79</v>
      </c>
      <c r="D74" s="12" t="s">
        <v>102</v>
      </c>
      <c r="E74" s="12" t="s">
        <v>133</v>
      </c>
      <c r="F74" s="20">
        <v>2</v>
      </c>
      <c r="G74" s="20">
        <v>2</v>
      </c>
      <c r="H74" s="20">
        <v>2</v>
      </c>
    </row>
    <row r="75" spans="1:8" ht="79.150000000000006" customHeight="1">
      <c r="A75" s="11" t="s">
        <v>137</v>
      </c>
      <c r="B75" s="12" t="s">
        <v>138</v>
      </c>
      <c r="C75" s="13" t="s">
        <v>57</v>
      </c>
      <c r="D75" s="12" t="s">
        <v>102</v>
      </c>
      <c r="E75" s="12" t="s">
        <v>54</v>
      </c>
      <c r="F75" s="20">
        <v>6.2</v>
      </c>
      <c r="G75" s="20">
        <v>5.9</v>
      </c>
      <c r="H75" s="20">
        <v>7.5</v>
      </c>
    </row>
    <row r="76" spans="1:8" ht="79.150000000000006" customHeight="1">
      <c r="A76" s="11" t="s">
        <v>139</v>
      </c>
      <c r="B76" s="12" t="s">
        <v>138</v>
      </c>
      <c r="C76" s="13" t="s">
        <v>104</v>
      </c>
      <c r="D76" s="12" t="s">
        <v>102</v>
      </c>
      <c r="E76" s="12" t="s">
        <v>54</v>
      </c>
      <c r="F76" s="20">
        <v>513</v>
      </c>
      <c r="G76" s="20">
        <v>533</v>
      </c>
      <c r="H76" s="20">
        <v>553</v>
      </c>
    </row>
    <row r="77" spans="1:8" ht="33.4" customHeight="1">
      <c r="A77" s="8" t="s">
        <v>140</v>
      </c>
      <c r="B77" s="9" t="s">
        <v>141</v>
      </c>
      <c r="C77" s="18"/>
      <c r="D77" s="9"/>
      <c r="E77" s="9"/>
      <c r="F77" s="27">
        <f>SUM(F78+F79+F80+F81+F82+F83+F84+F85+F86+F87+F88+F89+F90+F91+F92+F93+F94+F95+F96+F97+F98+F99+F100+F101+F102+F103+F104)</f>
        <v>90895.300000000017</v>
      </c>
      <c r="G77" s="27">
        <f t="shared" ref="G77:H77" si="8">SUM(G78+G79+G80+G81+G82+G83+G84+G85+G86+G87+G88+G89+G90+G91+G92+G93+G94+G95+G96+G97+G98+G99+G100+G101+G102+G103+G104)</f>
        <v>92272.11</v>
      </c>
      <c r="H77" s="27">
        <f t="shared" si="8"/>
        <v>72596.800000000017</v>
      </c>
    </row>
    <row r="78" spans="1:8" ht="80.45" customHeight="1">
      <c r="A78" s="11" t="s">
        <v>142</v>
      </c>
      <c r="B78" s="12" t="s">
        <v>143</v>
      </c>
      <c r="C78" s="13" t="s">
        <v>26</v>
      </c>
      <c r="D78" s="12" t="s">
        <v>53</v>
      </c>
      <c r="E78" s="12" t="s">
        <v>53</v>
      </c>
      <c r="F78" s="19">
        <v>403.6</v>
      </c>
      <c r="G78" s="19">
        <v>418.5</v>
      </c>
      <c r="H78" s="19">
        <v>435.3</v>
      </c>
    </row>
    <row r="79" spans="1:8" ht="81" customHeight="1">
      <c r="A79" s="11" t="s">
        <v>144</v>
      </c>
      <c r="B79" s="12" t="s">
        <v>145</v>
      </c>
      <c r="C79" s="13" t="s">
        <v>57</v>
      </c>
      <c r="D79" s="12" t="s">
        <v>53</v>
      </c>
      <c r="E79" s="12" t="s">
        <v>53</v>
      </c>
      <c r="F79" s="19">
        <v>223.2</v>
      </c>
      <c r="G79" s="19">
        <v>223.2</v>
      </c>
      <c r="H79" s="19">
        <v>223.2</v>
      </c>
    </row>
    <row r="80" spans="1:8" ht="96.6" customHeight="1">
      <c r="A80" s="11" t="s">
        <v>146</v>
      </c>
      <c r="B80" s="12" t="s">
        <v>147</v>
      </c>
      <c r="C80" s="13" t="s">
        <v>104</v>
      </c>
      <c r="D80" s="12" t="s">
        <v>102</v>
      </c>
      <c r="E80" s="12" t="s">
        <v>148</v>
      </c>
      <c r="F80" s="19">
        <v>260.60000000000002</v>
      </c>
      <c r="G80" s="19">
        <v>271</v>
      </c>
      <c r="H80" s="23"/>
    </row>
    <row r="81" spans="1:8" ht="140.44999999999999" customHeight="1">
      <c r="A81" s="11" t="s">
        <v>149</v>
      </c>
      <c r="B81" s="12" t="s">
        <v>150</v>
      </c>
      <c r="C81" s="13" t="s">
        <v>104</v>
      </c>
      <c r="D81" s="12" t="s">
        <v>102</v>
      </c>
      <c r="E81" s="12" t="s">
        <v>148</v>
      </c>
      <c r="F81" s="20">
        <v>435.2</v>
      </c>
      <c r="G81" s="20">
        <v>308.7</v>
      </c>
      <c r="H81" s="20">
        <v>0</v>
      </c>
    </row>
    <row r="82" spans="1:8" ht="158.44999999999999" customHeight="1">
      <c r="A82" s="11" t="s">
        <v>151</v>
      </c>
      <c r="B82" s="12" t="s">
        <v>152</v>
      </c>
      <c r="C82" s="13" t="s">
        <v>57</v>
      </c>
      <c r="D82" s="12" t="s">
        <v>102</v>
      </c>
      <c r="E82" s="12" t="s">
        <v>148</v>
      </c>
      <c r="F82" s="20">
        <v>10.199999999999999</v>
      </c>
      <c r="G82" s="20">
        <v>15.11</v>
      </c>
      <c r="H82" s="20">
        <v>0</v>
      </c>
    </row>
    <row r="83" spans="1:8" ht="154.9" customHeight="1">
      <c r="A83" s="11" t="s">
        <v>153</v>
      </c>
      <c r="B83" s="12" t="s">
        <v>152</v>
      </c>
      <c r="C83" s="13" t="s">
        <v>104</v>
      </c>
      <c r="D83" s="12" t="s">
        <v>102</v>
      </c>
      <c r="E83" s="12" t="s">
        <v>148</v>
      </c>
      <c r="F83" s="20">
        <v>19877</v>
      </c>
      <c r="G83" s="20">
        <v>20742</v>
      </c>
      <c r="H83" s="20">
        <v>0</v>
      </c>
    </row>
    <row r="84" spans="1:8" ht="81" customHeight="1">
      <c r="A84" s="11" t="s">
        <v>154</v>
      </c>
      <c r="B84" s="12" t="s">
        <v>155</v>
      </c>
      <c r="C84" s="13" t="s">
        <v>57</v>
      </c>
      <c r="D84" s="12" t="s">
        <v>102</v>
      </c>
      <c r="E84" s="12" t="s">
        <v>148</v>
      </c>
      <c r="F84" s="28"/>
      <c r="G84" s="28"/>
      <c r="H84" s="28"/>
    </row>
    <row r="85" spans="1:8" ht="82.15" customHeight="1">
      <c r="A85" s="11" t="s">
        <v>156</v>
      </c>
      <c r="B85" s="12" t="s">
        <v>155</v>
      </c>
      <c r="C85" s="13" t="s">
        <v>104</v>
      </c>
      <c r="D85" s="12" t="s">
        <v>102</v>
      </c>
      <c r="E85" s="12" t="s">
        <v>148</v>
      </c>
      <c r="F85" s="28"/>
      <c r="G85" s="28"/>
      <c r="H85" s="28"/>
    </row>
    <row r="86" spans="1:8" ht="77.45" customHeight="1">
      <c r="A86" s="11" t="s">
        <v>157</v>
      </c>
      <c r="B86" s="12" t="s">
        <v>158</v>
      </c>
      <c r="C86" s="13" t="s">
        <v>57</v>
      </c>
      <c r="D86" s="12" t="s">
        <v>102</v>
      </c>
      <c r="E86" s="12" t="s">
        <v>54</v>
      </c>
      <c r="F86" s="20">
        <v>65</v>
      </c>
      <c r="G86" s="20">
        <v>65</v>
      </c>
      <c r="H86" s="20">
        <v>65</v>
      </c>
    </row>
    <row r="87" spans="1:8" ht="76.150000000000006" customHeight="1">
      <c r="A87" s="11" t="s">
        <v>159</v>
      </c>
      <c r="B87" s="12" t="s">
        <v>158</v>
      </c>
      <c r="C87" s="13" t="s">
        <v>104</v>
      </c>
      <c r="D87" s="12" t="s">
        <v>102</v>
      </c>
      <c r="E87" s="12" t="s">
        <v>54</v>
      </c>
      <c r="F87" s="20">
        <v>5579</v>
      </c>
      <c r="G87" s="20">
        <v>6043.8</v>
      </c>
      <c r="H87" s="20">
        <v>6497.4</v>
      </c>
    </row>
    <row r="88" spans="1:8" ht="94.15" customHeight="1">
      <c r="A88" s="11" t="s">
        <v>160</v>
      </c>
      <c r="B88" s="12" t="s">
        <v>161</v>
      </c>
      <c r="C88" s="13" t="s">
        <v>57</v>
      </c>
      <c r="D88" s="12" t="s">
        <v>102</v>
      </c>
      <c r="E88" s="12" t="s">
        <v>54</v>
      </c>
      <c r="F88" s="20">
        <v>45</v>
      </c>
      <c r="G88" s="20">
        <v>45</v>
      </c>
      <c r="H88" s="20">
        <v>45</v>
      </c>
    </row>
    <row r="89" spans="1:8" ht="92.45" customHeight="1">
      <c r="A89" s="11" t="s">
        <v>162</v>
      </c>
      <c r="B89" s="12" t="s">
        <v>161</v>
      </c>
      <c r="C89" s="13" t="s">
        <v>104</v>
      </c>
      <c r="D89" s="12" t="s">
        <v>102</v>
      </c>
      <c r="E89" s="12" t="s">
        <v>54</v>
      </c>
      <c r="F89" s="20">
        <v>4382.7</v>
      </c>
      <c r="G89" s="20">
        <v>4551.2</v>
      </c>
      <c r="H89" s="20">
        <v>4735.3999999999996</v>
      </c>
    </row>
    <row r="90" spans="1:8" ht="78.599999999999994" customHeight="1">
      <c r="A90" s="11" t="s">
        <v>163</v>
      </c>
      <c r="B90" s="12" t="s">
        <v>164</v>
      </c>
      <c r="C90" s="13" t="s">
        <v>57</v>
      </c>
      <c r="D90" s="12" t="s">
        <v>102</v>
      </c>
      <c r="E90" s="12" t="s">
        <v>54</v>
      </c>
      <c r="F90" s="20">
        <v>8</v>
      </c>
      <c r="G90" s="20">
        <v>9.1999999999999993</v>
      </c>
      <c r="H90" s="20">
        <v>9.6</v>
      </c>
    </row>
    <row r="91" spans="1:8" ht="76.150000000000006" customHeight="1">
      <c r="A91" s="11" t="s">
        <v>165</v>
      </c>
      <c r="B91" s="12" t="s">
        <v>164</v>
      </c>
      <c r="C91" s="13" t="s">
        <v>104</v>
      </c>
      <c r="D91" s="12" t="s">
        <v>102</v>
      </c>
      <c r="E91" s="12" t="s">
        <v>54</v>
      </c>
      <c r="F91" s="20">
        <v>17441.8</v>
      </c>
      <c r="G91" s="20">
        <v>18176</v>
      </c>
      <c r="H91" s="20">
        <v>18787</v>
      </c>
    </row>
    <row r="92" spans="1:8" ht="110.45" customHeight="1">
      <c r="A92" s="11" t="s">
        <v>166</v>
      </c>
      <c r="B92" s="12" t="s">
        <v>167</v>
      </c>
      <c r="C92" s="13" t="s">
        <v>57</v>
      </c>
      <c r="D92" s="12" t="s">
        <v>102</v>
      </c>
      <c r="E92" s="12" t="s">
        <v>148</v>
      </c>
      <c r="F92" s="19">
        <v>84.2</v>
      </c>
      <c r="G92" s="19">
        <v>84.2</v>
      </c>
      <c r="H92" s="19">
        <v>84.2</v>
      </c>
    </row>
    <row r="93" spans="1:8" ht="109.15" customHeight="1">
      <c r="A93" s="11" t="s">
        <v>168</v>
      </c>
      <c r="B93" s="12" t="s">
        <v>167</v>
      </c>
      <c r="C93" s="13" t="s">
        <v>104</v>
      </c>
      <c r="D93" s="12" t="s">
        <v>102</v>
      </c>
      <c r="E93" s="12" t="s">
        <v>148</v>
      </c>
      <c r="F93" s="19">
        <v>4211.2</v>
      </c>
      <c r="G93" s="19">
        <v>4211.2</v>
      </c>
      <c r="H93" s="19">
        <v>4211.2</v>
      </c>
    </row>
    <row r="94" spans="1:8" ht="111.6" customHeight="1">
      <c r="A94" s="11" t="s">
        <v>169</v>
      </c>
      <c r="B94" s="12" t="s">
        <v>170</v>
      </c>
      <c r="C94" s="13" t="s">
        <v>57</v>
      </c>
      <c r="D94" s="12" t="s">
        <v>53</v>
      </c>
      <c r="E94" s="12" t="s">
        <v>53</v>
      </c>
      <c r="F94" s="20">
        <v>10</v>
      </c>
      <c r="G94" s="20">
        <v>10</v>
      </c>
      <c r="H94" s="20">
        <v>10</v>
      </c>
    </row>
    <row r="95" spans="1:8" ht="108.6" customHeight="1">
      <c r="A95" s="11" t="s">
        <v>171</v>
      </c>
      <c r="B95" s="12" t="s">
        <v>170</v>
      </c>
      <c r="C95" s="13" t="s">
        <v>104</v>
      </c>
      <c r="D95" s="12" t="s">
        <v>53</v>
      </c>
      <c r="E95" s="12" t="s">
        <v>53</v>
      </c>
      <c r="F95" s="20">
        <v>4393.8</v>
      </c>
      <c r="G95" s="20">
        <v>4561.1000000000004</v>
      </c>
      <c r="H95" s="20">
        <v>4744</v>
      </c>
    </row>
    <row r="96" spans="1:8" ht="108" customHeight="1">
      <c r="A96" s="11" t="s">
        <v>172</v>
      </c>
      <c r="B96" s="12" t="s">
        <v>173</v>
      </c>
      <c r="C96" s="13" t="s">
        <v>57</v>
      </c>
      <c r="D96" s="12" t="s">
        <v>102</v>
      </c>
      <c r="E96" s="12" t="s">
        <v>54</v>
      </c>
      <c r="F96" s="20">
        <v>55.8</v>
      </c>
      <c r="G96" s="20">
        <v>55.8</v>
      </c>
      <c r="H96" s="20">
        <v>55.8</v>
      </c>
    </row>
    <row r="97" spans="1:8" ht="105.6" customHeight="1">
      <c r="A97" s="11" t="s">
        <v>174</v>
      </c>
      <c r="B97" s="12" t="s">
        <v>173</v>
      </c>
      <c r="C97" s="13" t="s">
        <v>104</v>
      </c>
      <c r="D97" s="12" t="s">
        <v>102</v>
      </c>
      <c r="E97" s="12" t="s">
        <v>54</v>
      </c>
      <c r="F97" s="20">
        <v>5962</v>
      </c>
      <c r="G97" s="20">
        <v>5962</v>
      </c>
      <c r="H97" s="20">
        <v>5962</v>
      </c>
    </row>
    <row r="98" spans="1:8" ht="93.6" customHeight="1">
      <c r="A98" s="11" t="s">
        <v>175</v>
      </c>
      <c r="B98" s="12" t="s">
        <v>176</v>
      </c>
      <c r="C98" s="13" t="s">
        <v>104</v>
      </c>
      <c r="D98" s="12" t="s">
        <v>102</v>
      </c>
      <c r="E98" s="12" t="s">
        <v>148</v>
      </c>
      <c r="F98" s="19">
        <v>30</v>
      </c>
      <c r="G98" s="19">
        <v>30</v>
      </c>
      <c r="H98" s="19">
        <v>30</v>
      </c>
    </row>
    <row r="99" spans="1:8" ht="91.9" customHeight="1">
      <c r="A99" s="11" t="s">
        <v>177</v>
      </c>
      <c r="B99" s="12" t="s">
        <v>178</v>
      </c>
      <c r="C99" s="13" t="s">
        <v>57</v>
      </c>
      <c r="D99" s="12" t="s">
        <v>102</v>
      </c>
      <c r="E99" s="12" t="s">
        <v>54</v>
      </c>
      <c r="F99" s="20">
        <v>6</v>
      </c>
      <c r="G99" s="20">
        <v>6</v>
      </c>
      <c r="H99" s="20">
        <v>6</v>
      </c>
    </row>
    <row r="100" spans="1:8" ht="94.9" customHeight="1">
      <c r="A100" s="11" t="s">
        <v>179</v>
      </c>
      <c r="B100" s="12" t="s">
        <v>178</v>
      </c>
      <c r="C100" s="13" t="s">
        <v>104</v>
      </c>
      <c r="D100" s="12" t="s">
        <v>102</v>
      </c>
      <c r="E100" s="12" t="s">
        <v>54</v>
      </c>
      <c r="F100" s="20">
        <v>163.9</v>
      </c>
      <c r="G100" s="20">
        <v>170.2</v>
      </c>
      <c r="H100" s="20">
        <v>177.4</v>
      </c>
    </row>
    <row r="101" spans="1:8" ht="141.6" customHeight="1">
      <c r="A101" s="11" t="s">
        <v>180</v>
      </c>
      <c r="B101" s="12" t="s">
        <v>181</v>
      </c>
      <c r="C101" s="13" t="s">
        <v>104</v>
      </c>
      <c r="D101" s="12" t="s">
        <v>102</v>
      </c>
      <c r="E101" s="12" t="s">
        <v>148</v>
      </c>
      <c r="F101" s="28"/>
      <c r="G101" s="28"/>
      <c r="H101" s="28"/>
    </row>
    <row r="102" spans="1:8" ht="160.15" customHeight="1">
      <c r="A102" s="11" t="s">
        <v>182</v>
      </c>
      <c r="B102" s="12" t="s">
        <v>183</v>
      </c>
      <c r="C102" s="13" t="s">
        <v>57</v>
      </c>
      <c r="D102" s="12" t="s">
        <v>102</v>
      </c>
      <c r="E102" s="12" t="s">
        <v>148</v>
      </c>
      <c r="F102" s="20">
        <v>370.5</v>
      </c>
      <c r="G102" s="20">
        <v>355.6</v>
      </c>
      <c r="H102" s="20">
        <v>356.2</v>
      </c>
    </row>
    <row r="103" spans="1:8" ht="158.44999999999999" customHeight="1">
      <c r="A103" s="11" t="s">
        <v>184</v>
      </c>
      <c r="B103" s="12" t="s">
        <v>185</v>
      </c>
      <c r="C103" s="13" t="s">
        <v>104</v>
      </c>
      <c r="D103" s="12" t="s">
        <v>102</v>
      </c>
      <c r="E103" s="12" t="s">
        <v>148</v>
      </c>
      <c r="F103" s="20">
        <v>24336</v>
      </c>
      <c r="G103" s="20">
        <v>23334</v>
      </c>
      <c r="H103" s="20">
        <v>23426</v>
      </c>
    </row>
    <row r="104" spans="1:8" ht="65.45" customHeight="1">
      <c r="A104" s="11" t="s">
        <v>186</v>
      </c>
      <c r="B104" s="12" t="s">
        <v>187</v>
      </c>
      <c r="C104" s="13" t="s">
        <v>26</v>
      </c>
      <c r="D104" s="12" t="s">
        <v>53</v>
      </c>
      <c r="E104" s="12" t="s">
        <v>53</v>
      </c>
      <c r="F104" s="19">
        <v>2540.6</v>
      </c>
      <c r="G104" s="19">
        <v>2623.3</v>
      </c>
      <c r="H104" s="19">
        <v>2736.1</v>
      </c>
    </row>
    <row r="105" spans="1:8" ht="31.9" customHeight="1">
      <c r="A105" s="8" t="s">
        <v>188</v>
      </c>
      <c r="B105" s="9" t="s">
        <v>189</v>
      </c>
      <c r="C105" s="18"/>
      <c r="D105" s="9"/>
      <c r="E105" s="9"/>
      <c r="F105" s="27">
        <f>SUM(F106+F107)</f>
        <v>631.5</v>
      </c>
      <c r="G105" s="27">
        <f t="shared" ref="G105:H105" si="9">SUM(G106+G107)</f>
        <v>657.7</v>
      </c>
      <c r="H105" s="27">
        <f t="shared" si="9"/>
        <v>684</v>
      </c>
    </row>
    <row r="106" spans="1:8" ht="63" customHeight="1">
      <c r="A106" s="14" t="s">
        <v>190</v>
      </c>
      <c r="B106" s="12" t="s">
        <v>191</v>
      </c>
      <c r="C106" s="13" t="s">
        <v>26</v>
      </c>
      <c r="D106" s="12" t="s">
        <v>102</v>
      </c>
      <c r="E106" s="12" t="s">
        <v>28</v>
      </c>
      <c r="F106" s="20">
        <v>631.5</v>
      </c>
      <c r="G106" s="20">
        <v>657.7</v>
      </c>
      <c r="H106" s="20">
        <v>684</v>
      </c>
    </row>
    <row r="107" spans="1:8" ht="95.45" customHeight="1">
      <c r="A107" s="11" t="s">
        <v>192</v>
      </c>
      <c r="B107" s="12" t="s">
        <v>193</v>
      </c>
      <c r="C107" s="13" t="s">
        <v>26</v>
      </c>
      <c r="D107" s="12" t="s">
        <v>102</v>
      </c>
      <c r="E107" s="12" t="s">
        <v>28</v>
      </c>
      <c r="F107" s="28"/>
      <c r="G107" s="28"/>
      <c r="H107" s="28"/>
    </row>
    <row r="108" spans="1:8" ht="27.6" customHeight="1">
      <c r="A108" s="8" t="s">
        <v>194</v>
      </c>
      <c r="B108" s="9" t="s">
        <v>195</v>
      </c>
      <c r="C108" s="18"/>
      <c r="D108" s="9"/>
      <c r="E108" s="9"/>
      <c r="F108" s="27">
        <f>SUM(F109+F115)</f>
        <v>94.300000000000011</v>
      </c>
      <c r="G108" s="27">
        <f t="shared" ref="G108:H108" si="10">SUM(G109+G115)</f>
        <v>37.9</v>
      </c>
      <c r="H108" s="27">
        <f t="shared" si="10"/>
        <v>30</v>
      </c>
    </row>
    <row r="109" spans="1:8" ht="46.9" customHeight="1">
      <c r="A109" s="8" t="s">
        <v>196</v>
      </c>
      <c r="B109" s="9" t="s">
        <v>197</v>
      </c>
      <c r="C109" s="18"/>
      <c r="D109" s="9"/>
      <c r="E109" s="9"/>
      <c r="F109" s="27">
        <f>SUM(F110+F111+F112+F113+F114)</f>
        <v>86.4</v>
      </c>
      <c r="G109" s="27">
        <f t="shared" ref="G109:H109" si="11">SUM(G110+G111+G112+G113+G114)</f>
        <v>30</v>
      </c>
      <c r="H109" s="27">
        <f t="shared" si="11"/>
        <v>30</v>
      </c>
    </row>
    <row r="110" spans="1:8" ht="94.15" customHeight="1">
      <c r="A110" s="11" t="s">
        <v>198</v>
      </c>
      <c r="B110" s="12" t="s">
        <v>199</v>
      </c>
      <c r="C110" s="13" t="s">
        <v>26</v>
      </c>
      <c r="D110" s="12" t="s">
        <v>200</v>
      </c>
      <c r="E110" s="12" t="s">
        <v>36</v>
      </c>
      <c r="F110" s="20">
        <v>7.2</v>
      </c>
      <c r="G110" s="20">
        <v>15</v>
      </c>
      <c r="H110" s="20">
        <v>15</v>
      </c>
    </row>
    <row r="111" spans="1:8" ht="96" customHeight="1">
      <c r="A111" s="11" t="s">
        <v>198</v>
      </c>
      <c r="B111" s="12" t="s">
        <v>199</v>
      </c>
      <c r="C111" s="13" t="s">
        <v>26</v>
      </c>
      <c r="D111" s="12" t="s">
        <v>102</v>
      </c>
      <c r="E111" s="12" t="s">
        <v>28</v>
      </c>
      <c r="F111" s="20">
        <v>47.2</v>
      </c>
      <c r="G111" s="20">
        <v>15</v>
      </c>
      <c r="H111" s="20">
        <v>15</v>
      </c>
    </row>
    <row r="112" spans="1:8" ht="110.45" customHeight="1">
      <c r="A112" s="11" t="s">
        <v>201</v>
      </c>
      <c r="B112" s="12" t="s">
        <v>202</v>
      </c>
      <c r="C112" s="13" t="s">
        <v>57</v>
      </c>
      <c r="D112" s="12" t="s">
        <v>36</v>
      </c>
      <c r="E112" s="12" t="s">
        <v>203</v>
      </c>
      <c r="F112" s="28"/>
      <c r="G112" s="28"/>
      <c r="H112" s="28"/>
    </row>
    <row r="113" spans="1:8" ht="110.45" customHeight="1">
      <c r="A113" s="11" t="s">
        <v>204</v>
      </c>
      <c r="B113" s="12" t="s">
        <v>205</v>
      </c>
      <c r="C113" s="13" t="s">
        <v>26</v>
      </c>
      <c r="D113" s="12" t="s">
        <v>53</v>
      </c>
      <c r="E113" s="12" t="s">
        <v>54</v>
      </c>
      <c r="F113" s="19">
        <v>32</v>
      </c>
      <c r="G113" s="19"/>
      <c r="H113" s="19"/>
    </row>
    <row r="114" spans="1:8" ht="109.9" customHeight="1">
      <c r="A114" s="11" t="s">
        <v>204</v>
      </c>
      <c r="B114" s="12" t="s">
        <v>205</v>
      </c>
      <c r="C114" s="13" t="s">
        <v>26</v>
      </c>
      <c r="D114" s="12" t="s">
        <v>102</v>
      </c>
      <c r="E114" s="12" t="s">
        <v>28</v>
      </c>
      <c r="F114" s="28"/>
      <c r="G114" s="28"/>
      <c r="H114" s="28"/>
    </row>
    <row r="115" spans="1:8" ht="33.4" customHeight="1">
      <c r="A115" s="8" t="s">
        <v>206</v>
      </c>
      <c r="B115" s="9" t="s">
        <v>207</v>
      </c>
      <c r="C115" s="18"/>
      <c r="D115" s="9"/>
      <c r="E115" s="9"/>
      <c r="F115" s="27">
        <f>SUM(F116+F117)</f>
        <v>7.9</v>
      </c>
      <c r="G115" s="27">
        <f t="shared" ref="G115:H115" si="12">SUM(G116+G117)</f>
        <v>7.9</v>
      </c>
      <c r="H115" s="27">
        <f t="shared" si="12"/>
        <v>0</v>
      </c>
    </row>
    <row r="116" spans="1:8" ht="126.6" customHeight="1">
      <c r="A116" s="11" t="s">
        <v>208</v>
      </c>
      <c r="B116" s="12" t="s">
        <v>209</v>
      </c>
      <c r="C116" s="13" t="s">
        <v>57</v>
      </c>
      <c r="D116" s="12" t="s">
        <v>102</v>
      </c>
      <c r="E116" s="12" t="s">
        <v>54</v>
      </c>
      <c r="F116" s="20">
        <v>0.5</v>
      </c>
      <c r="G116" s="20">
        <v>0.5</v>
      </c>
      <c r="H116" s="20">
        <v>0</v>
      </c>
    </row>
    <row r="117" spans="1:8" ht="126" customHeight="1">
      <c r="A117" s="11" t="s">
        <v>210</v>
      </c>
      <c r="B117" s="12" t="s">
        <v>209</v>
      </c>
      <c r="C117" s="13" t="s">
        <v>104</v>
      </c>
      <c r="D117" s="12" t="s">
        <v>102</v>
      </c>
      <c r="E117" s="12" t="s">
        <v>54</v>
      </c>
      <c r="F117" s="20">
        <v>7.4</v>
      </c>
      <c r="G117" s="20">
        <v>7.4</v>
      </c>
      <c r="H117" s="20">
        <v>0</v>
      </c>
    </row>
    <row r="118" spans="1:8" ht="33.4" customHeight="1">
      <c r="A118" s="8" t="s">
        <v>211</v>
      </c>
      <c r="B118" s="9" t="s">
        <v>212</v>
      </c>
      <c r="C118" s="18"/>
      <c r="D118" s="9"/>
      <c r="E118" s="9"/>
      <c r="F118" s="27">
        <f>SUM(F119)</f>
        <v>19602.5</v>
      </c>
      <c r="G118" s="27">
        <f t="shared" ref="G118:H118" si="13">SUM(G119)</f>
        <v>6807.3</v>
      </c>
      <c r="H118" s="27">
        <f t="shared" si="13"/>
        <v>42677.4</v>
      </c>
    </row>
    <row r="119" spans="1:8" ht="33.4" customHeight="1">
      <c r="A119" s="8" t="s">
        <v>213</v>
      </c>
      <c r="B119" s="9" t="s">
        <v>214</v>
      </c>
      <c r="C119" s="18"/>
      <c r="D119" s="9"/>
      <c r="E119" s="9"/>
      <c r="F119" s="27">
        <f>SUM(F120+F122+F123+F121)</f>
        <v>19602.5</v>
      </c>
      <c r="G119" s="27">
        <f t="shared" ref="G119:H119" si="14">SUM(G120+G122+G123+G121)</f>
        <v>6807.3</v>
      </c>
      <c r="H119" s="27">
        <f t="shared" si="14"/>
        <v>42677.4</v>
      </c>
    </row>
    <row r="120" spans="1:8" ht="107.45" customHeight="1">
      <c r="A120" s="11" t="s">
        <v>215</v>
      </c>
      <c r="B120" s="12" t="s">
        <v>216</v>
      </c>
      <c r="C120" s="13" t="s">
        <v>31</v>
      </c>
      <c r="D120" s="12" t="s">
        <v>102</v>
      </c>
      <c r="E120" s="12" t="s">
        <v>148</v>
      </c>
      <c r="F120" s="28"/>
      <c r="G120" s="28"/>
      <c r="H120" s="28"/>
    </row>
    <row r="121" spans="1:8" ht="73.150000000000006" customHeight="1">
      <c r="A121" s="11" t="s">
        <v>491</v>
      </c>
      <c r="B121" s="12" t="s">
        <v>492</v>
      </c>
      <c r="C121" s="13">
        <v>540</v>
      </c>
      <c r="D121" s="12" t="s">
        <v>227</v>
      </c>
      <c r="E121" s="12" t="s">
        <v>36</v>
      </c>
      <c r="F121" s="28"/>
      <c r="G121" s="28"/>
      <c r="H121" s="28">
        <v>35717.4</v>
      </c>
    </row>
    <row r="122" spans="1:8" ht="106.9" customHeight="1">
      <c r="A122" s="11" t="s">
        <v>217</v>
      </c>
      <c r="B122" s="12" t="s">
        <v>218</v>
      </c>
      <c r="C122" s="13" t="s">
        <v>31</v>
      </c>
      <c r="D122" s="12" t="s">
        <v>102</v>
      </c>
      <c r="E122" s="12" t="s">
        <v>148</v>
      </c>
      <c r="F122" s="19">
        <v>16700</v>
      </c>
      <c r="G122" s="19">
        <v>4325</v>
      </c>
      <c r="H122" s="19">
        <v>4325</v>
      </c>
    </row>
    <row r="123" spans="1:8" ht="92.45" customHeight="1">
      <c r="A123" s="11" t="s">
        <v>219</v>
      </c>
      <c r="B123" s="12" t="s">
        <v>220</v>
      </c>
      <c r="C123" s="13" t="s">
        <v>104</v>
      </c>
      <c r="D123" s="12" t="s">
        <v>102</v>
      </c>
      <c r="E123" s="12" t="s">
        <v>54</v>
      </c>
      <c r="F123" s="19">
        <v>2902.5</v>
      </c>
      <c r="G123" s="19">
        <v>2482.3000000000002</v>
      </c>
      <c r="H123" s="19">
        <v>2635</v>
      </c>
    </row>
    <row r="124" spans="1:8" ht="31.15" customHeight="1">
      <c r="A124" s="8" t="s">
        <v>221</v>
      </c>
      <c r="B124" s="9" t="s">
        <v>222</v>
      </c>
      <c r="C124" s="18"/>
      <c r="D124" s="9"/>
      <c r="E124" s="9"/>
      <c r="F124" s="27">
        <f>SUM(F125+F128)</f>
        <v>77873.099999999991</v>
      </c>
      <c r="G124" s="27">
        <f t="shared" ref="G124:H124" si="15">SUM(G125+G128)</f>
        <v>16693.400000000001</v>
      </c>
      <c r="H124" s="27">
        <f t="shared" si="15"/>
        <v>16298.600000000002</v>
      </c>
    </row>
    <row r="125" spans="1:8" ht="30" customHeight="1">
      <c r="A125" s="8" t="s">
        <v>223</v>
      </c>
      <c r="B125" s="9" t="s">
        <v>224</v>
      </c>
      <c r="C125" s="18"/>
      <c r="D125" s="9"/>
      <c r="E125" s="9"/>
      <c r="F125" s="27">
        <f>SUM(F126+F127)</f>
        <v>283.39999999999998</v>
      </c>
      <c r="G125" s="27">
        <f t="shared" ref="G125:H125" si="16">SUM(G126+G127)</f>
        <v>281.2</v>
      </c>
      <c r="H125" s="27">
        <f t="shared" si="16"/>
        <v>303.2</v>
      </c>
    </row>
    <row r="126" spans="1:8" ht="78" customHeight="1">
      <c r="A126" s="11" t="s">
        <v>225</v>
      </c>
      <c r="B126" s="12" t="s">
        <v>226</v>
      </c>
      <c r="C126" s="13" t="s">
        <v>57</v>
      </c>
      <c r="D126" s="12" t="s">
        <v>227</v>
      </c>
      <c r="E126" s="12" t="s">
        <v>36</v>
      </c>
      <c r="F126" s="19">
        <v>154</v>
      </c>
      <c r="G126" s="19">
        <v>150</v>
      </c>
      <c r="H126" s="19">
        <v>170</v>
      </c>
    </row>
    <row r="127" spans="1:8" ht="108" customHeight="1">
      <c r="A127" s="11" t="s">
        <v>228</v>
      </c>
      <c r="B127" s="12" t="s">
        <v>229</v>
      </c>
      <c r="C127" s="13" t="s">
        <v>57</v>
      </c>
      <c r="D127" s="12" t="s">
        <v>227</v>
      </c>
      <c r="E127" s="12" t="s">
        <v>36</v>
      </c>
      <c r="F127" s="19">
        <v>129.4</v>
      </c>
      <c r="G127" s="19">
        <v>131.19999999999999</v>
      </c>
      <c r="H127" s="19">
        <v>133.19999999999999</v>
      </c>
    </row>
    <row r="128" spans="1:8" ht="34.15" customHeight="1">
      <c r="A128" s="8" t="s">
        <v>230</v>
      </c>
      <c r="B128" s="9" t="s">
        <v>231</v>
      </c>
      <c r="C128" s="18"/>
      <c r="D128" s="9"/>
      <c r="E128" s="9"/>
      <c r="F128" s="27">
        <f>SUM(F129:F138)</f>
        <v>77589.7</v>
      </c>
      <c r="G128" s="27">
        <f t="shared" ref="G128:H128" si="17">SUM(G129:G138)</f>
        <v>16412.2</v>
      </c>
      <c r="H128" s="27">
        <f t="shared" si="17"/>
        <v>15995.400000000001</v>
      </c>
    </row>
    <row r="129" spans="1:8" ht="90.6" customHeight="1">
      <c r="A129" s="24" t="s">
        <v>490</v>
      </c>
      <c r="B129" s="12" t="s">
        <v>489</v>
      </c>
      <c r="C129" s="25">
        <v>240</v>
      </c>
      <c r="D129" s="26" t="s">
        <v>227</v>
      </c>
      <c r="E129" s="26" t="s">
        <v>28</v>
      </c>
      <c r="F129" s="19">
        <v>323</v>
      </c>
      <c r="G129" s="19">
        <v>770.4</v>
      </c>
      <c r="H129" s="19">
        <v>507.2</v>
      </c>
    </row>
    <row r="130" spans="1:8" ht="112.9" customHeight="1">
      <c r="A130" s="11" t="s">
        <v>232</v>
      </c>
      <c r="B130" s="12" t="s">
        <v>233</v>
      </c>
      <c r="C130" s="13" t="s">
        <v>57</v>
      </c>
      <c r="D130" s="12" t="s">
        <v>227</v>
      </c>
      <c r="E130" s="12" t="s">
        <v>28</v>
      </c>
      <c r="F130" s="19">
        <v>371</v>
      </c>
      <c r="G130" s="19">
        <v>336</v>
      </c>
      <c r="H130" s="19">
        <v>336</v>
      </c>
    </row>
    <row r="131" spans="1:8" ht="111" customHeight="1">
      <c r="A131" s="11" t="s">
        <v>234</v>
      </c>
      <c r="B131" s="12" t="s">
        <v>233</v>
      </c>
      <c r="C131" s="13" t="s">
        <v>31</v>
      </c>
      <c r="D131" s="12" t="s">
        <v>227</v>
      </c>
      <c r="E131" s="12" t="s">
        <v>28</v>
      </c>
      <c r="F131" s="28"/>
      <c r="G131" s="28"/>
      <c r="H131" s="28"/>
    </row>
    <row r="132" spans="1:8" ht="94.15" customHeight="1">
      <c r="A132" s="11" t="s">
        <v>235</v>
      </c>
      <c r="B132" s="12" t="s">
        <v>236</v>
      </c>
      <c r="C132" s="13" t="s">
        <v>237</v>
      </c>
      <c r="D132" s="12" t="s">
        <v>227</v>
      </c>
      <c r="E132" s="12" t="s">
        <v>28</v>
      </c>
      <c r="F132" s="28"/>
      <c r="G132" s="28"/>
      <c r="H132" s="28"/>
    </row>
    <row r="133" spans="1:8" ht="118.9" customHeight="1">
      <c r="A133" s="11" t="s">
        <v>238</v>
      </c>
      <c r="B133" s="12" t="s">
        <v>239</v>
      </c>
      <c r="C133" s="13" t="s">
        <v>237</v>
      </c>
      <c r="D133" s="12" t="s">
        <v>227</v>
      </c>
      <c r="E133" s="12" t="s">
        <v>28</v>
      </c>
      <c r="F133" s="19">
        <v>52528</v>
      </c>
      <c r="G133" s="23"/>
      <c r="H133" s="23"/>
    </row>
    <row r="134" spans="1:8" ht="103.15" customHeight="1">
      <c r="A134" s="11" t="s">
        <v>240</v>
      </c>
      <c r="B134" s="12" t="s">
        <v>241</v>
      </c>
      <c r="C134" s="13" t="s">
        <v>237</v>
      </c>
      <c r="D134" s="12" t="s">
        <v>227</v>
      </c>
      <c r="E134" s="12" t="s">
        <v>28</v>
      </c>
      <c r="F134" s="19">
        <v>9411.2000000000007</v>
      </c>
      <c r="G134" s="19">
        <v>9460.9</v>
      </c>
      <c r="H134" s="19">
        <v>9460.9</v>
      </c>
    </row>
    <row r="135" spans="1:8" ht="97.15" customHeight="1">
      <c r="A135" s="11" t="s">
        <v>240</v>
      </c>
      <c r="B135" s="12" t="s">
        <v>242</v>
      </c>
      <c r="C135" s="13" t="s">
        <v>237</v>
      </c>
      <c r="D135" s="12" t="s">
        <v>227</v>
      </c>
      <c r="E135" s="12" t="s">
        <v>28</v>
      </c>
      <c r="F135" s="28"/>
      <c r="G135" s="28"/>
      <c r="H135" s="28"/>
    </row>
    <row r="136" spans="1:8" ht="90.6" customHeight="1">
      <c r="A136" s="11" t="s">
        <v>243</v>
      </c>
      <c r="B136" s="12" t="s">
        <v>244</v>
      </c>
      <c r="C136" s="13" t="s">
        <v>57</v>
      </c>
      <c r="D136" s="12" t="s">
        <v>227</v>
      </c>
      <c r="E136" s="12" t="s">
        <v>28</v>
      </c>
      <c r="F136" s="19">
        <v>196.4</v>
      </c>
      <c r="G136" s="19">
        <v>153.6</v>
      </c>
      <c r="H136" s="23"/>
    </row>
    <row r="137" spans="1:8" ht="129" customHeight="1">
      <c r="A137" s="11" t="s">
        <v>245</v>
      </c>
      <c r="B137" s="12" t="s">
        <v>246</v>
      </c>
      <c r="C137" s="13" t="s">
        <v>247</v>
      </c>
      <c r="D137" s="12" t="s">
        <v>227</v>
      </c>
      <c r="E137" s="12" t="s">
        <v>28</v>
      </c>
      <c r="F137" s="19">
        <v>5691.3</v>
      </c>
      <c r="G137" s="19">
        <v>5691.3</v>
      </c>
      <c r="H137" s="19">
        <v>5691.3</v>
      </c>
    </row>
    <row r="138" spans="1:8" ht="81" customHeight="1">
      <c r="A138" s="11" t="s">
        <v>248</v>
      </c>
      <c r="B138" s="12" t="s">
        <v>249</v>
      </c>
      <c r="C138" s="13" t="s">
        <v>31</v>
      </c>
      <c r="D138" s="12" t="s">
        <v>227</v>
      </c>
      <c r="E138" s="12" t="s">
        <v>28</v>
      </c>
      <c r="F138" s="19">
        <v>9068.7999999999993</v>
      </c>
      <c r="G138" s="23"/>
      <c r="H138" s="23"/>
    </row>
    <row r="139" spans="1:8" ht="29.45" customHeight="1">
      <c r="A139" s="8" t="s">
        <v>250</v>
      </c>
      <c r="B139" s="9" t="s">
        <v>251</v>
      </c>
      <c r="C139" s="18"/>
      <c r="D139" s="9"/>
      <c r="E139" s="9"/>
      <c r="F139" s="27">
        <f>SUM(F140+F143+F145)</f>
        <v>244.40000000000003</v>
      </c>
      <c r="G139" s="27">
        <f t="shared" ref="G139:H139" si="18">SUM(G140+G143+G145)</f>
        <v>247.8</v>
      </c>
      <c r="H139" s="27">
        <f t="shared" si="18"/>
        <v>249.60000000000002</v>
      </c>
    </row>
    <row r="140" spans="1:8" ht="29.45" customHeight="1">
      <c r="A140" s="8" t="s">
        <v>252</v>
      </c>
      <c r="B140" s="9" t="s">
        <v>253</v>
      </c>
      <c r="C140" s="18"/>
      <c r="D140" s="9"/>
      <c r="E140" s="9"/>
      <c r="F140" s="27">
        <f>SUM(F141+F142)</f>
        <v>40</v>
      </c>
      <c r="G140" s="27">
        <f t="shared" ref="G140:H140" si="19">SUM(G141+G142)</f>
        <v>40</v>
      </c>
      <c r="H140" s="27">
        <f t="shared" si="19"/>
        <v>40</v>
      </c>
    </row>
    <row r="141" spans="1:8" ht="95.45" customHeight="1">
      <c r="A141" s="11" t="s">
        <v>254</v>
      </c>
      <c r="B141" s="12" t="s">
        <v>255</v>
      </c>
      <c r="C141" s="13" t="s">
        <v>57</v>
      </c>
      <c r="D141" s="12" t="s">
        <v>36</v>
      </c>
      <c r="E141" s="12" t="s">
        <v>203</v>
      </c>
      <c r="F141" s="19">
        <v>20</v>
      </c>
      <c r="G141" s="19">
        <v>20</v>
      </c>
      <c r="H141" s="19">
        <v>20</v>
      </c>
    </row>
    <row r="142" spans="1:8" ht="96" customHeight="1">
      <c r="A142" s="11" t="s">
        <v>256</v>
      </c>
      <c r="B142" s="12" t="s">
        <v>257</v>
      </c>
      <c r="C142" s="13" t="s">
        <v>57</v>
      </c>
      <c r="D142" s="12" t="s">
        <v>258</v>
      </c>
      <c r="E142" s="12" t="s">
        <v>148</v>
      </c>
      <c r="F142" s="19">
        <v>20</v>
      </c>
      <c r="G142" s="19">
        <v>20</v>
      </c>
      <c r="H142" s="19">
        <v>20</v>
      </c>
    </row>
    <row r="143" spans="1:8" ht="33.4" customHeight="1">
      <c r="A143" s="8" t="s">
        <v>259</v>
      </c>
      <c r="B143" s="9" t="s">
        <v>260</v>
      </c>
      <c r="C143" s="18"/>
      <c r="D143" s="9"/>
      <c r="E143" s="9"/>
      <c r="F143" s="27">
        <f>SUM(F144)</f>
        <v>3.3</v>
      </c>
      <c r="G143" s="27">
        <f>SUM(G144)</f>
        <v>3.3</v>
      </c>
      <c r="H143" s="27">
        <f>SUM(H144)</f>
        <v>3.3</v>
      </c>
    </row>
    <row r="144" spans="1:8" ht="93.6" customHeight="1">
      <c r="A144" s="11" t="s">
        <v>261</v>
      </c>
      <c r="B144" s="12" t="s">
        <v>262</v>
      </c>
      <c r="C144" s="13" t="s">
        <v>57</v>
      </c>
      <c r="D144" s="12" t="s">
        <v>36</v>
      </c>
      <c r="E144" s="12" t="s">
        <v>203</v>
      </c>
      <c r="F144" s="19">
        <v>3.3</v>
      </c>
      <c r="G144" s="19">
        <v>3.3</v>
      </c>
      <c r="H144" s="19">
        <v>3.3</v>
      </c>
    </row>
    <row r="145" spans="1:8" ht="33.4" customHeight="1">
      <c r="A145" s="8" t="s">
        <v>263</v>
      </c>
      <c r="B145" s="9" t="s">
        <v>264</v>
      </c>
      <c r="C145" s="18"/>
      <c r="D145" s="9"/>
      <c r="E145" s="9"/>
      <c r="F145" s="27">
        <f>SUM(F146+F147+F148+F149)</f>
        <v>201.10000000000002</v>
      </c>
      <c r="G145" s="27">
        <f>SUM(G146+G147+G148+G149)</f>
        <v>204.5</v>
      </c>
      <c r="H145" s="27">
        <f>SUM(H146+H147+H148+H149)</f>
        <v>206.3</v>
      </c>
    </row>
    <row r="146" spans="1:8" ht="78" customHeight="1">
      <c r="A146" s="11" t="s">
        <v>265</v>
      </c>
      <c r="B146" s="12" t="s">
        <v>266</v>
      </c>
      <c r="C146" s="13" t="s">
        <v>26</v>
      </c>
      <c r="D146" s="12" t="s">
        <v>200</v>
      </c>
      <c r="E146" s="12" t="s">
        <v>36</v>
      </c>
      <c r="F146" s="20">
        <v>40</v>
      </c>
      <c r="G146" s="20">
        <v>40</v>
      </c>
      <c r="H146" s="20">
        <v>40</v>
      </c>
    </row>
    <row r="147" spans="1:8" ht="95.45" customHeight="1">
      <c r="A147" s="11" t="s">
        <v>267</v>
      </c>
      <c r="B147" s="12" t="s">
        <v>268</v>
      </c>
      <c r="C147" s="13" t="s">
        <v>26</v>
      </c>
      <c r="D147" s="12" t="s">
        <v>53</v>
      </c>
      <c r="E147" s="12" t="s">
        <v>53</v>
      </c>
      <c r="F147" s="19">
        <v>121.3</v>
      </c>
      <c r="G147" s="19">
        <v>121.3</v>
      </c>
      <c r="H147" s="19">
        <v>121.3</v>
      </c>
    </row>
    <row r="148" spans="1:8" ht="92.45" customHeight="1">
      <c r="A148" s="11" t="s">
        <v>269</v>
      </c>
      <c r="B148" s="12" t="s">
        <v>270</v>
      </c>
      <c r="C148" s="13" t="s">
        <v>57</v>
      </c>
      <c r="D148" s="12" t="s">
        <v>53</v>
      </c>
      <c r="E148" s="12" t="s">
        <v>53</v>
      </c>
      <c r="F148" s="19">
        <v>19.899999999999999</v>
      </c>
      <c r="G148" s="19">
        <v>21.6</v>
      </c>
      <c r="H148" s="19">
        <v>22.5</v>
      </c>
    </row>
    <row r="149" spans="1:8" ht="115.9" customHeight="1">
      <c r="A149" s="11" t="s">
        <v>271</v>
      </c>
      <c r="B149" s="12" t="s">
        <v>272</v>
      </c>
      <c r="C149" s="13" t="s">
        <v>57</v>
      </c>
      <c r="D149" s="12" t="s">
        <v>258</v>
      </c>
      <c r="E149" s="12" t="s">
        <v>148</v>
      </c>
      <c r="F149" s="19">
        <v>19.899999999999999</v>
      </c>
      <c r="G149" s="19">
        <v>21.6</v>
      </c>
      <c r="H149" s="19">
        <v>22.5</v>
      </c>
    </row>
    <row r="150" spans="1:8" ht="36" customHeight="1">
      <c r="A150" s="8" t="s">
        <v>273</v>
      </c>
      <c r="B150" s="9" t="s">
        <v>274</v>
      </c>
      <c r="C150" s="18"/>
      <c r="D150" s="9"/>
      <c r="E150" s="9"/>
      <c r="F150" s="27">
        <f>SUM(F151+F153)</f>
        <v>338</v>
      </c>
      <c r="G150" s="27">
        <f t="shared" ref="G150:H150" si="20">SUM(G151+G153)</f>
        <v>310</v>
      </c>
      <c r="H150" s="27">
        <f t="shared" si="20"/>
        <v>310</v>
      </c>
    </row>
    <row r="151" spans="1:8" ht="29.45" customHeight="1">
      <c r="A151" s="8" t="s">
        <v>275</v>
      </c>
      <c r="B151" s="9" t="s">
        <v>276</v>
      </c>
      <c r="C151" s="18"/>
      <c r="D151" s="9"/>
      <c r="E151" s="9"/>
      <c r="F151" s="27">
        <f>SUM(F152)</f>
        <v>50</v>
      </c>
      <c r="G151" s="27">
        <f t="shared" ref="G151:H151" si="21">SUM(G152)</f>
        <v>50</v>
      </c>
      <c r="H151" s="27">
        <f t="shared" si="21"/>
        <v>50</v>
      </c>
    </row>
    <row r="152" spans="1:8" ht="93" customHeight="1">
      <c r="A152" s="11" t="s">
        <v>277</v>
      </c>
      <c r="B152" s="12" t="s">
        <v>278</v>
      </c>
      <c r="C152" s="13" t="s">
        <v>57</v>
      </c>
      <c r="D152" s="12" t="s">
        <v>54</v>
      </c>
      <c r="E152" s="12" t="s">
        <v>27</v>
      </c>
      <c r="F152" s="19">
        <v>50</v>
      </c>
      <c r="G152" s="19">
        <v>50</v>
      </c>
      <c r="H152" s="19">
        <v>50</v>
      </c>
    </row>
    <row r="153" spans="1:8" ht="33.4" customHeight="1">
      <c r="A153" s="8" t="s">
        <v>279</v>
      </c>
      <c r="B153" s="9" t="s">
        <v>280</v>
      </c>
      <c r="C153" s="18"/>
      <c r="D153" s="9"/>
      <c r="E153" s="9"/>
      <c r="F153" s="27">
        <f>SUM(F154)</f>
        <v>288</v>
      </c>
      <c r="G153" s="27">
        <f t="shared" ref="G153:H153" si="22">SUM(G154)</f>
        <v>260</v>
      </c>
      <c r="H153" s="27">
        <f t="shared" si="22"/>
        <v>260</v>
      </c>
    </row>
    <row r="154" spans="1:8" ht="125.45" customHeight="1">
      <c r="A154" s="11" t="s">
        <v>281</v>
      </c>
      <c r="B154" s="12" t="s">
        <v>282</v>
      </c>
      <c r="C154" s="13" t="s">
        <v>57</v>
      </c>
      <c r="D154" s="12" t="s">
        <v>54</v>
      </c>
      <c r="E154" s="12" t="s">
        <v>27</v>
      </c>
      <c r="F154" s="19">
        <v>288</v>
      </c>
      <c r="G154" s="19">
        <v>260</v>
      </c>
      <c r="H154" s="19">
        <v>260</v>
      </c>
    </row>
    <row r="155" spans="1:8" ht="27" customHeight="1">
      <c r="A155" s="8" t="s">
        <v>283</v>
      </c>
      <c r="B155" s="9" t="s">
        <v>284</v>
      </c>
      <c r="C155" s="18"/>
      <c r="D155" s="9"/>
      <c r="E155" s="9"/>
      <c r="F155" s="27">
        <f>SUM(F156+F169+F171)</f>
        <v>79684.699999999968</v>
      </c>
      <c r="G155" s="27">
        <f t="shared" ref="G155:H155" si="23">SUM(G156+G169+G171)</f>
        <v>44645.4</v>
      </c>
      <c r="H155" s="27">
        <f t="shared" si="23"/>
        <v>45745.1</v>
      </c>
    </row>
    <row r="156" spans="1:8" ht="26.45" customHeight="1">
      <c r="A156" s="8" t="s">
        <v>285</v>
      </c>
      <c r="B156" s="9" t="s">
        <v>286</v>
      </c>
      <c r="C156" s="18"/>
      <c r="D156" s="9"/>
      <c r="E156" s="9"/>
      <c r="F156" s="27">
        <f>SUM(F157+F158+F159+F160+F161+F162+F163+F164+F165+F166+F167+F168)</f>
        <v>76603.099999999977</v>
      </c>
      <c r="G156" s="27">
        <f t="shared" ref="G156:H156" si="24">SUM(G157+G158+G159+G160+G161+G162+G163+G164+G165+G166+G167+G168)</f>
        <v>42056.200000000004</v>
      </c>
      <c r="H156" s="27">
        <f t="shared" si="24"/>
        <v>43052.6</v>
      </c>
    </row>
    <row r="157" spans="1:8" ht="61.9" customHeight="1">
      <c r="A157" s="14" t="s">
        <v>287</v>
      </c>
      <c r="B157" s="12" t="s">
        <v>288</v>
      </c>
      <c r="C157" s="13" t="s">
        <v>26</v>
      </c>
      <c r="D157" s="12" t="s">
        <v>53</v>
      </c>
      <c r="E157" s="12" t="s">
        <v>54</v>
      </c>
      <c r="F157" s="20">
        <v>20991.9</v>
      </c>
      <c r="G157" s="20">
        <v>21361</v>
      </c>
      <c r="H157" s="20">
        <v>22280.7</v>
      </c>
    </row>
    <row r="158" spans="1:8" ht="62.45" customHeight="1">
      <c r="A158" s="14" t="s">
        <v>287</v>
      </c>
      <c r="B158" s="12" t="s">
        <v>288</v>
      </c>
      <c r="C158" s="13" t="s">
        <v>26</v>
      </c>
      <c r="D158" s="12" t="s">
        <v>200</v>
      </c>
      <c r="E158" s="12" t="s">
        <v>36</v>
      </c>
      <c r="F158" s="20">
        <v>23730.5</v>
      </c>
      <c r="G158" s="20">
        <v>18413.8</v>
      </c>
      <c r="H158" s="20">
        <v>18552.599999999999</v>
      </c>
    </row>
    <row r="159" spans="1:8" ht="48" customHeight="1">
      <c r="A159" s="14" t="s">
        <v>289</v>
      </c>
      <c r="B159" s="12" t="s">
        <v>290</v>
      </c>
      <c r="C159" s="13" t="s">
        <v>291</v>
      </c>
      <c r="D159" s="12" t="s">
        <v>200</v>
      </c>
      <c r="E159" s="12" t="s">
        <v>36</v>
      </c>
      <c r="F159" s="20">
        <v>17.3</v>
      </c>
      <c r="G159" s="20">
        <v>0</v>
      </c>
      <c r="H159" s="20">
        <v>0</v>
      </c>
    </row>
    <row r="160" spans="1:8" ht="33.4" customHeight="1">
      <c r="A160" s="14" t="s">
        <v>292</v>
      </c>
      <c r="B160" s="12" t="s">
        <v>293</v>
      </c>
      <c r="C160" s="13" t="s">
        <v>237</v>
      </c>
      <c r="D160" s="12" t="s">
        <v>200</v>
      </c>
      <c r="E160" s="12" t="s">
        <v>36</v>
      </c>
      <c r="F160" s="20">
        <v>13631.6</v>
      </c>
      <c r="G160" s="20"/>
      <c r="H160" s="20"/>
    </row>
    <row r="161" spans="1:8" ht="77.45" customHeight="1">
      <c r="A161" s="11" t="s">
        <v>294</v>
      </c>
      <c r="B161" s="12" t="s">
        <v>295</v>
      </c>
      <c r="C161" s="13" t="s">
        <v>26</v>
      </c>
      <c r="D161" s="12" t="s">
        <v>200</v>
      </c>
      <c r="E161" s="12" t="s">
        <v>36</v>
      </c>
      <c r="F161" s="20">
        <f>0.1+12.1</f>
        <v>12.2</v>
      </c>
      <c r="G161" s="20">
        <f>0.1+12.1</f>
        <v>12.2</v>
      </c>
      <c r="H161" s="20">
        <f>0.1</f>
        <v>0.1</v>
      </c>
    </row>
    <row r="162" spans="1:8" ht="83.65" customHeight="1">
      <c r="A162" s="11" t="s">
        <v>296</v>
      </c>
      <c r="B162" s="12" t="s">
        <v>297</v>
      </c>
      <c r="C162" s="13" t="s">
        <v>237</v>
      </c>
      <c r="D162" s="12" t="s">
        <v>200</v>
      </c>
      <c r="E162" s="12" t="s">
        <v>36</v>
      </c>
      <c r="F162" s="28"/>
      <c r="G162" s="28"/>
      <c r="H162" s="28"/>
    </row>
    <row r="163" spans="1:8" ht="50.45" customHeight="1">
      <c r="A163" s="14" t="s">
        <v>298</v>
      </c>
      <c r="B163" s="12" t="s">
        <v>299</v>
      </c>
      <c r="C163" s="13" t="s">
        <v>26</v>
      </c>
      <c r="D163" s="12" t="s">
        <v>200</v>
      </c>
      <c r="E163" s="12" t="s">
        <v>36</v>
      </c>
      <c r="F163" s="20">
        <v>559.70000000000005</v>
      </c>
      <c r="G163" s="20">
        <v>504.3</v>
      </c>
      <c r="H163" s="20">
        <v>974</v>
      </c>
    </row>
    <row r="164" spans="1:8" ht="61.9" customHeight="1">
      <c r="A164" s="14" t="s">
        <v>300</v>
      </c>
      <c r="B164" s="12" t="s">
        <v>301</v>
      </c>
      <c r="C164" s="13" t="s">
        <v>26</v>
      </c>
      <c r="D164" s="12" t="s">
        <v>200</v>
      </c>
      <c r="E164" s="12" t="s">
        <v>36</v>
      </c>
      <c r="F164" s="20">
        <f>317+369.7+61.9+13374.8</f>
        <v>14123.4</v>
      </c>
      <c r="G164" s="20">
        <f>533.3+459.3+76.8</f>
        <v>1069.3999999999999</v>
      </c>
      <c r="H164" s="20">
        <f>532.5+458.6+76.7</f>
        <v>1067.8</v>
      </c>
    </row>
    <row r="165" spans="1:8" ht="66.95" customHeight="1">
      <c r="A165" s="14" t="s">
        <v>302</v>
      </c>
      <c r="B165" s="12" t="s">
        <v>303</v>
      </c>
      <c r="C165" s="13" t="s">
        <v>26</v>
      </c>
      <c r="D165" s="12" t="s">
        <v>200</v>
      </c>
      <c r="E165" s="12" t="s">
        <v>36</v>
      </c>
      <c r="F165" s="20">
        <f>116.6+19.2+2083.4</f>
        <v>2219.2000000000003</v>
      </c>
      <c r="G165" s="20">
        <v>17.899999999999999</v>
      </c>
      <c r="H165" s="20">
        <v>0</v>
      </c>
    </row>
    <row r="166" spans="1:8" ht="61.15" customHeight="1">
      <c r="A166" s="14" t="s">
        <v>304</v>
      </c>
      <c r="B166" s="12" t="s">
        <v>305</v>
      </c>
      <c r="C166" s="13" t="s">
        <v>26</v>
      </c>
      <c r="D166" s="12" t="s">
        <v>53</v>
      </c>
      <c r="E166" s="12" t="s">
        <v>54</v>
      </c>
      <c r="F166" s="20">
        <v>494.7</v>
      </c>
      <c r="G166" s="20">
        <v>506.9</v>
      </c>
      <c r="H166" s="20">
        <v>0</v>
      </c>
    </row>
    <row r="167" spans="1:8" ht="67.150000000000006" customHeight="1">
      <c r="A167" s="14" t="s">
        <v>306</v>
      </c>
      <c r="B167" s="12" t="s">
        <v>307</v>
      </c>
      <c r="C167" s="13" t="s">
        <v>26</v>
      </c>
      <c r="D167" s="12" t="s">
        <v>200</v>
      </c>
      <c r="E167" s="12" t="s">
        <v>36</v>
      </c>
      <c r="F167" s="20">
        <f>11.8+198.4</f>
        <v>210.20000000000002</v>
      </c>
      <c r="G167" s="20">
        <v>10</v>
      </c>
      <c r="H167" s="20">
        <v>16.7</v>
      </c>
    </row>
    <row r="168" spans="1:8" ht="62.45" customHeight="1">
      <c r="A168" s="11" t="s">
        <v>308</v>
      </c>
      <c r="B168" s="12" t="s">
        <v>309</v>
      </c>
      <c r="C168" s="13" t="s">
        <v>26</v>
      </c>
      <c r="D168" s="12" t="s">
        <v>53</v>
      </c>
      <c r="E168" s="12" t="s">
        <v>54</v>
      </c>
      <c r="F168" s="20">
        <f>32.5+579.9</f>
        <v>612.4</v>
      </c>
      <c r="G168" s="20">
        <f>160.7</f>
        <v>160.69999999999999</v>
      </c>
      <c r="H168" s="20">
        <f>160.7</f>
        <v>160.69999999999999</v>
      </c>
    </row>
    <row r="169" spans="1:8" ht="24.6" customHeight="1">
      <c r="A169" s="8" t="s">
        <v>310</v>
      </c>
      <c r="B169" s="9" t="s">
        <v>311</v>
      </c>
      <c r="C169" s="18"/>
      <c r="D169" s="9"/>
      <c r="E169" s="9"/>
      <c r="F169" s="27">
        <f>SUM(F170)</f>
        <v>48.2</v>
      </c>
      <c r="G169" s="27">
        <f t="shared" ref="G169:H169" si="25">SUM(G170)</f>
        <v>51.2</v>
      </c>
      <c r="H169" s="27">
        <f t="shared" si="25"/>
        <v>53.3</v>
      </c>
    </row>
    <row r="170" spans="1:8" ht="81.599999999999994" customHeight="1">
      <c r="A170" s="11" t="s">
        <v>312</v>
      </c>
      <c r="B170" s="12" t="s">
        <v>313</v>
      </c>
      <c r="C170" s="13" t="s">
        <v>57</v>
      </c>
      <c r="D170" s="12" t="s">
        <v>148</v>
      </c>
      <c r="E170" s="12" t="s">
        <v>258</v>
      </c>
      <c r="F170" s="19">
        <v>48.2</v>
      </c>
      <c r="G170" s="19">
        <v>51.2</v>
      </c>
      <c r="H170" s="19">
        <v>53.3</v>
      </c>
    </row>
    <row r="171" spans="1:8" ht="33.4" customHeight="1">
      <c r="A171" s="8" t="s">
        <v>314</v>
      </c>
      <c r="B171" s="9" t="s">
        <v>315</v>
      </c>
      <c r="C171" s="18"/>
      <c r="D171" s="9"/>
      <c r="E171" s="9"/>
      <c r="F171" s="27">
        <f>SUM(F172+F173+F174+F175)</f>
        <v>3033.4</v>
      </c>
      <c r="G171" s="27">
        <f t="shared" ref="G171:H171" si="26">SUM(G172+G173+G174+G175)</f>
        <v>2538</v>
      </c>
      <c r="H171" s="27">
        <f t="shared" si="26"/>
        <v>2639.2000000000003</v>
      </c>
    </row>
    <row r="172" spans="1:8" ht="77.45" customHeight="1">
      <c r="A172" s="11" t="s">
        <v>316</v>
      </c>
      <c r="B172" s="12" t="s">
        <v>317</v>
      </c>
      <c r="C172" s="13" t="s">
        <v>68</v>
      </c>
      <c r="D172" s="12" t="s">
        <v>200</v>
      </c>
      <c r="E172" s="12" t="s">
        <v>148</v>
      </c>
      <c r="F172" s="20">
        <v>2375.1999999999998</v>
      </c>
      <c r="G172" s="20">
        <v>2474.6</v>
      </c>
      <c r="H172" s="20">
        <v>2575.8000000000002</v>
      </c>
    </row>
    <row r="173" spans="1:8" ht="81" customHeight="1">
      <c r="A173" s="11" t="s">
        <v>318</v>
      </c>
      <c r="B173" s="12" t="s">
        <v>319</v>
      </c>
      <c r="C173" s="13" t="s">
        <v>68</v>
      </c>
      <c r="D173" s="12" t="s">
        <v>200</v>
      </c>
      <c r="E173" s="12" t="s">
        <v>148</v>
      </c>
      <c r="F173" s="20">
        <v>62.5</v>
      </c>
      <c r="G173" s="20">
        <v>62.5</v>
      </c>
      <c r="H173" s="20">
        <v>62.5</v>
      </c>
    </row>
    <row r="174" spans="1:8" ht="81.599999999999994" customHeight="1">
      <c r="A174" s="11" t="s">
        <v>320</v>
      </c>
      <c r="B174" s="12" t="s">
        <v>319</v>
      </c>
      <c r="C174" s="13" t="s">
        <v>57</v>
      </c>
      <c r="D174" s="12" t="s">
        <v>200</v>
      </c>
      <c r="E174" s="12" t="s">
        <v>148</v>
      </c>
      <c r="F174" s="20">
        <v>594.79999999999995</v>
      </c>
      <c r="G174" s="20">
        <v>0</v>
      </c>
      <c r="H174" s="20">
        <v>0</v>
      </c>
    </row>
    <row r="175" spans="1:8" ht="68.45" customHeight="1">
      <c r="A175" s="14" t="s">
        <v>321</v>
      </c>
      <c r="B175" s="12" t="s">
        <v>322</v>
      </c>
      <c r="C175" s="13" t="s">
        <v>79</v>
      </c>
      <c r="D175" s="12" t="s">
        <v>200</v>
      </c>
      <c r="E175" s="12" t="s">
        <v>148</v>
      </c>
      <c r="F175" s="20">
        <v>0.9</v>
      </c>
      <c r="G175" s="20">
        <v>0.9</v>
      </c>
      <c r="H175" s="20">
        <v>0.9</v>
      </c>
    </row>
    <row r="176" spans="1:8" ht="100.15" customHeight="1">
      <c r="A176" s="32" t="s">
        <v>323</v>
      </c>
      <c r="B176" s="33" t="s">
        <v>324</v>
      </c>
      <c r="C176" s="34"/>
      <c r="D176" s="33"/>
      <c r="E176" s="33"/>
      <c r="F176" s="27">
        <f>F177+F179</f>
        <v>392</v>
      </c>
      <c r="G176" s="27">
        <f t="shared" ref="G176:H176" si="27">G177+G179</f>
        <v>340</v>
      </c>
      <c r="H176" s="27">
        <f t="shared" si="27"/>
        <v>340</v>
      </c>
    </row>
    <row r="177" spans="1:8" ht="100.15" customHeight="1">
      <c r="A177" s="8" t="s">
        <v>325</v>
      </c>
      <c r="B177" s="9" t="s">
        <v>326</v>
      </c>
      <c r="C177" s="7"/>
      <c r="D177" s="9"/>
      <c r="E177" s="9"/>
      <c r="F177" s="27">
        <f>F178</f>
        <v>42</v>
      </c>
      <c r="G177" s="27">
        <f t="shared" ref="G177:H177" si="28">G178</f>
        <v>40</v>
      </c>
      <c r="H177" s="27">
        <f t="shared" si="28"/>
        <v>40</v>
      </c>
    </row>
    <row r="178" spans="1:8" ht="100.15" customHeight="1">
      <c r="A178" s="11" t="s">
        <v>327</v>
      </c>
      <c r="B178" s="12" t="s">
        <v>328</v>
      </c>
      <c r="C178" s="13" t="s">
        <v>57</v>
      </c>
      <c r="D178" s="12" t="s">
        <v>133</v>
      </c>
      <c r="E178" s="12" t="s">
        <v>227</v>
      </c>
      <c r="F178" s="19">
        <v>42</v>
      </c>
      <c r="G178" s="19">
        <v>40</v>
      </c>
      <c r="H178" s="19">
        <v>40</v>
      </c>
    </row>
    <row r="179" spans="1:8" ht="100.15" customHeight="1">
      <c r="A179" s="8" t="s">
        <v>329</v>
      </c>
      <c r="B179" s="9" t="s">
        <v>330</v>
      </c>
      <c r="C179" s="7"/>
      <c r="D179" s="9"/>
      <c r="E179" s="9"/>
      <c r="F179" s="27">
        <f>F180</f>
        <v>350</v>
      </c>
      <c r="G179" s="27">
        <f t="shared" ref="G179:H179" si="29">G180</f>
        <v>300</v>
      </c>
      <c r="H179" s="27">
        <f t="shared" si="29"/>
        <v>300</v>
      </c>
    </row>
    <row r="180" spans="1:8" ht="100.15" customHeight="1">
      <c r="A180" s="11" t="s">
        <v>331</v>
      </c>
      <c r="B180" s="12" t="s">
        <v>332</v>
      </c>
      <c r="C180" s="13" t="s">
        <v>57</v>
      </c>
      <c r="D180" s="12" t="s">
        <v>133</v>
      </c>
      <c r="E180" s="12" t="s">
        <v>28</v>
      </c>
      <c r="F180" s="28">
        <v>350</v>
      </c>
      <c r="G180" s="28">
        <v>300</v>
      </c>
      <c r="H180" s="28">
        <v>300</v>
      </c>
    </row>
    <row r="181" spans="1:8" ht="100.15" customHeight="1">
      <c r="A181" s="8" t="s">
        <v>333</v>
      </c>
      <c r="B181" s="9" t="s">
        <v>334</v>
      </c>
      <c r="C181" s="7"/>
      <c r="D181" s="9"/>
      <c r="E181" s="9"/>
      <c r="F181" s="27">
        <f>F182</f>
        <v>601.1</v>
      </c>
      <c r="G181" s="27">
        <f t="shared" ref="G181:H181" si="30">G182</f>
        <v>623.9</v>
      </c>
      <c r="H181" s="27">
        <f t="shared" si="30"/>
        <v>648.9</v>
      </c>
    </row>
    <row r="182" spans="1:8" ht="100.15" customHeight="1">
      <c r="A182" s="8" t="s">
        <v>335</v>
      </c>
      <c r="B182" s="9" t="s">
        <v>336</v>
      </c>
      <c r="C182" s="7"/>
      <c r="D182" s="9"/>
      <c r="E182" s="9"/>
      <c r="F182" s="27">
        <f>F183+F184</f>
        <v>601.1</v>
      </c>
      <c r="G182" s="27">
        <f t="shared" ref="G182:H182" si="31">G183+G184</f>
        <v>623.9</v>
      </c>
      <c r="H182" s="27">
        <f t="shared" si="31"/>
        <v>648.9</v>
      </c>
    </row>
    <row r="183" spans="1:8" ht="100.15" customHeight="1">
      <c r="A183" s="11" t="s">
        <v>337</v>
      </c>
      <c r="B183" s="12" t="s">
        <v>338</v>
      </c>
      <c r="C183" s="13" t="s">
        <v>68</v>
      </c>
      <c r="D183" s="12" t="s">
        <v>339</v>
      </c>
      <c r="E183" s="12" t="s">
        <v>36</v>
      </c>
      <c r="F183" s="20">
        <v>280</v>
      </c>
      <c r="G183" s="20">
        <v>290</v>
      </c>
      <c r="H183" s="20">
        <v>300</v>
      </c>
    </row>
    <row r="184" spans="1:8" ht="100.15" customHeight="1">
      <c r="A184" s="11" t="s">
        <v>340</v>
      </c>
      <c r="B184" s="12" t="s">
        <v>338</v>
      </c>
      <c r="C184" s="13" t="s">
        <v>57</v>
      </c>
      <c r="D184" s="12" t="s">
        <v>339</v>
      </c>
      <c r="E184" s="12" t="s">
        <v>36</v>
      </c>
      <c r="F184" s="20">
        <v>321.10000000000002</v>
      </c>
      <c r="G184" s="20">
        <v>333.9</v>
      </c>
      <c r="H184" s="20">
        <v>348.9</v>
      </c>
    </row>
    <row r="185" spans="1:8" ht="76.900000000000006" customHeight="1">
      <c r="A185" s="8" t="s">
        <v>341</v>
      </c>
      <c r="B185" s="9" t="s">
        <v>342</v>
      </c>
      <c r="C185" s="7"/>
      <c r="D185" s="9"/>
      <c r="E185" s="9"/>
      <c r="F185" s="27">
        <f>F186</f>
        <v>84.8</v>
      </c>
      <c r="G185" s="27">
        <f t="shared" ref="G185:H186" si="32">G186</f>
        <v>92</v>
      </c>
      <c r="H185" s="27">
        <f t="shared" si="32"/>
        <v>92</v>
      </c>
    </row>
    <row r="186" spans="1:8" ht="65.45" customHeight="1">
      <c r="A186" s="8" t="s">
        <v>343</v>
      </c>
      <c r="B186" s="9" t="s">
        <v>344</v>
      </c>
      <c r="C186" s="7"/>
      <c r="D186" s="9"/>
      <c r="E186" s="9"/>
      <c r="F186" s="27">
        <f>F187</f>
        <v>84.8</v>
      </c>
      <c r="G186" s="27">
        <f t="shared" si="32"/>
        <v>92</v>
      </c>
      <c r="H186" s="27">
        <f t="shared" si="32"/>
        <v>92</v>
      </c>
    </row>
    <row r="187" spans="1:8" ht="100.15" customHeight="1">
      <c r="A187" s="11" t="s">
        <v>345</v>
      </c>
      <c r="B187" s="12" t="s">
        <v>346</v>
      </c>
      <c r="C187" s="13" t="s">
        <v>57</v>
      </c>
      <c r="D187" s="12" t="s">
        <v>148</v>
      </c>
      <c r="E187" s="12" t="s">
        <v>258</v>
      </c>
      <c r="F187" s="19">
        <v>84.8</v>
      </c>
      <c r="G187" s="19">
        <v>92</v>
      </c>
      <c r="H187" s="19">
        <v>92</v>
      </c>
    </row>
    <row r="188" spans="1:8" ht="100.15" customHeight="1">
      <c r="A188" s="8" t="s">
        <v>347</v>
      </c>
      <c r="B188" s="9" t="s">
        <v>348</v>
      </c>
      <c r="C188" s="7"/>
      <c r="D188" s="9"/>
      <c r="E188" s="9"/>
      <c r="F188" s="27">
        <f>F189</f>
        <v>6108.2</v>
      </c>
      <c r="G188" s="27">
        <f>G189</f>
        <v>5481.3</v>
      </c>
      <c r="H188" s="27">
        <f>H189</f>
        <v>5533</v>
      </c>
    </row>
    <row r="189" spans="1:8" ht="100.15" customHeight="1">
      <c r="A189" s="8" t="s">
        <v>349</v>
      </c>
      <c r="B189" s="9" t="s">
        <v>350</v>
      </c>
      <c r="C189" s="7"/>
      <c r="D189" s="9"/>
      <c r="E189" s="9"/>
      <c r="F189" s="27">
        <f>F190+F191+F192</f>
        <v>6108.2</v>
      </c>
      <c r="G189" s="27">
        <f t="shared" ref="G189:H189" si="33">G190+G191+G192</f>
        <v>5481.3</v>
      </c>
      <c r="H189" s="27">
        <f t="shared" si="33"/>
        <v>5533</v>
      </c>
    </row>
    <row r="190" spans="1:8" ht="100.15" customHeight="1">
      <c r="A190" s="11" t="s">
        <v>351</v>
      </c>
      <c r="B190" s="12" t="s">
        <v>352</v>
      </c>
      <c r="C190" s="13" t="s">
        <v>74</v>
      </c>
      <c r="D190" s="12" t="s">
        <v>36</v>
      </c>
      <c r="E190" s="12" t="s">
        <v>203</v>
      </c>
      <c r="F190" s="19">
        <v>5974.2</v>
      </c>
      <c r="G190" s="19">
        <v>5347.3</v>
      </c>
      <c r="H190" s="19">
        <v>5399</v>
      </c>
    </row>
    <row r="191" spans="1:8" ht="100.15" customHeight="1">
      <c r="A191" s="11" t="s">
        <v>353</v>
      </c>
      <c r="B191" s="12" t="s">
        <v>354</v>
      </c>
      <c r="C191" s="13" t="s">
        <v>74</v>
      </c>
      <c r="D191" s="12" t="s">
        <v>36</v>
      </c>
      <c r="E191" s="12" t="s">
        <v>203</v>
      </c>
      <c r="F191" s="19">
        <v>37.200000000000003</v>
      </c>
      <c r="G191" s="19">
        <v>37.200000000000003</v>
      </c>
      <c r="H191" s="19">
        <v>37.200000000000003</v>
      </c>
    </row>
    <row r="192" spans="1:8" ht="100.15" customHeight="1">
      <c r="A192" s="11" t="s">
        <v>355</v>
      </c>
      <c r="B192" s="12" t="s">
        <v>356</v>
      </c>
      <c r="C192" s="13" t="s">
        <v>74</v>
      </c>
      <c r="D192" s="12" t="s">
        <v>36</v>
      </c>
      <c r="E192" s="12" t="s">
        <v>203</v>
      </c>
      <c r="F192" s="19">
        <v>96.8</v>
      </c>
      <c r="G192" s="19">
        <v>96.8</v>
      </c>
      <c r="H192" s="19">
        <v>96.8</v>
      </c>
    </row>
    <row r="193" spans="1:8" ht="100.15" customHeight="1">
      <c r="A193" s="8" t="s">
        <v>357</v>
      </c>
      <c r="B193" s="9" t="s">
        <v>358</v>
      </c>
      <c r="C193" s="7"/>
      <c r="D193" s="9"/>
      <c r="E193" s="9"/>
      <c r="F193" s="27">
        <f>F194</f>
        <v>15277.9</v>
      </c>
      <c r="G193" s="27">
        <f t="shared" ref="G193:H193" si="34">G194</f>
        <v>15994.1</v>
      </c>
      <c r="H193" s="27">
        <f t="shared" si="34"/>
        <v>37994.1</v>
      </c>
    </row>
    <row r="194" spans="1:8" ht="100.15" customHeight="1">
      <c r="A194" s="8" t="s">
        <v>359</v>
      </c>
      <c r="B194" s="9" t="s">
        <v>360</v>
      </c>
      <c r="C194" s="7"/>
      <c r="D194" s="9"/>
      <c r="E194" s="9"/>
      <c r="F194" s="27">
        <f>SUM(F195:F200)</f>
        <v>15277.9</v>
      </c>
      <c r="G194" s="27">
        <f>SUM(G195:G200)</f>
        <v>15994.1</v>
      </c>
      <c r="H194" s="27">
        <f>SUM(H195:H200)</f>
        <v>37994.1</v>
      </c>
    </row>
    <row r="195" spans="1:8" ht="100.15" customHeight="1">
      <c r="A195" s="11" t="s">
        <v>361</v>
      </c>
      <c r="B195" s="12" t="s">
        <v>362</v>
      </c>
      <c r="C195" s="13" t="s">
        <v>57</v>
      </c>
      <c r="D195" s="12" t="s">
        <v>148</v>
      </c>
      <c r="E195" s="12" t="s">
        <v>27</v>
      </c>
      <c r="F195" s="19">
        <v>9832.7000000000007</v>
      </c>
      <c r="G195" s="19">
        <v>9109.7000000000007</v>
      </c>
      <c r="H195" s="19">
        <v>10008.700000000001</v>
      </c>
    </row>
    <row r="196" spans="1:8" ht="100.15" customHeight="1">
      <c r="A196" s="11" t="s">
        <v>363</v>
      </c>
      <c r="B196" s="12" t="s">
        <v>364</v>
      </c>
      <c r="C196" s="13" t="s">
        <v>237</v>
      </c>
      <c r="D196" s="12" t="s">
        <v>148</v>
      </c>
      <c r="E196" s="12" t="s">
        <v>27</v>
      </c>
      <c r="F196" s="28">
        <v>781.5</v>
      </c>
      <c r="G196" s="28">
        <v>781.5</v>
      </c>
      <c r="H196" s="28">
        <v>781.5</v>
      </c>
    </row>
    <row r="197" spans="1:8" ht="100.15" customHeight="1">
      <c r="A197" s="11" t="s">
        <v>365</v>
      </c>
      <c r="B197" s="12" t="s">
        <v>366</v>
      </c>
      <c r="C197" s="13" t="s">
        <v>57</v>
      </c>
      <c r="D197" s="12" t="s">
        <v>148</v>
      </c>
      <c r="E197" s="12" t="s">
        <v>27</v>
      </c>
      <c r="F197" s="19">
        <v>684.8</v>
      </c>
      <c r="G197" s="19">
        <v>2008.3</v>
      </c>
      <c r="H197" s="19">
        <v>1109.3</v>
      </c>
    </row>
    <row r="198" spans="1:8" ht="100.15" customHeight="1">
      <c r="A198" s="11" t="s">
        <v>367</v>
      </c>
      <c r="B198" s="12" t="s">
        <v>368</v>
      </c>
      <c r="C198" s="13" t="s">
        <v>31</v>
      </c>
      <c r="D198" s="12" t="s">
        <v>148</v>
      </c>
      <c r="E198" s="12" t="s">
        <v>27</v>
      </c>
      <c r="F198" s="28"/>
      <c r="G198" s="28"/>
      <c r="H198" s="28">
        <v>22000</v>
      </c>
    </row>
    <row r="199" spans="1:8" ht="100.15" customHeight="1">
      <c r="A199" s="11" t="s">
        <v>369</v>
      </c>
      <c r="B199" s="12" t="s">
        <v>370</v>
      </c>
      <c r="C199" s="13" t="s">
        <v>31</v>
      </c>
      <c r="D199" s="12" t="s">
        <v>148</v>
      </c>
      <c r="E199" s="12" t="s">
        <v>27</v>
      </c>
      <c r="F199" s="28"/>
      <c r="G199" s="28"/>
      <c r="H199" s="28"/>
    </row>
    <row r="200" spans="1:8" ht="100.15" customHeight="1">
      <c r="A200" s="11" t="s">
        <v>371</v>
      </c>
      <c r="B200" s="12" t="s">
        <v>372</v>
      </c>
      <c r="C200" s="13" t="s">
        <v>57</v>
      </c>
      <c r="D200" s="12" t="s">
        <v>148</v>
      </c>
      <c r="E200" s="12" t="s">
        <v>27</v>
      </c>
      <c r="F200" s="19">
        <f>4760.4-781.5</f>
        <v>3978.8999999999996</v>
      </c>
      <c r="G200" s="19">
        <f>4876.1-781.5</f>
        <v>4094.6000000000004</v>
      </c>
      <c r="H200" s="19">
        <f>4876.1-781.5</f>
        <v>4094.6000000000004</v>
      </c>
    </row>
    <row r="201" spans="1:8" ht="100.15" customHeight="1">
      <c r="A201" s="8" t="s">
        <v>373</v>
      </c>
      <c r="B201" s="9" t="s">
        <v>374</v>
      </c>
      <c r="C201" s="7"/>
      <c r="D201" s="9"/>
      <c r="E201" s="9"/>
      <c r="F201" s="27">
        <f>F202+F205+F208</f>
        <v>1607.3</v>
      </c>
      <c r="G201" s="27">
        <f t="shared" ref="G201:H201" si="35">G202+G205+G208</f>
        <v>1560.1</v>
      </c>
      <c r="H201" s="27">
        <f t="shared" si="35"/>
        <v>3380.7</v>
      </c>
    </row>
    <row r="202" spans="1:8" ht="100.15" customHeight="1">
      <c r="A202" s="8" t="s">
        <v>375</v>
      </c>
      <c r="B202" s="9" t="s">
        <v>376</v>
      </c>
      <c r="C202" s="7"/>
      <c r="D202" s="9"/>
      <c r="E202" s="9"/>
      <c r="F202" s="27">
        <f>F203+F204</f>
        <v>247.2</v>
      </c>
      <c r="G202" s="27">
        <f t="shared" ref="G202:H202" si="36">G203+G204</f>
        <v>200</v>
      </c>
      <c r="H202" s="27">
        <f t="shared" si="36"/>
        <v>248.8</v>
      </c>
    </row>
    <row r="203" spans="1:8" ht="100.15" customHeight="1">
      <c r="A203" s="11" t="s">
        <v>377</v>
      </c>
      <c r="B203" s="12" t="s">
        <v>378</v>
      </c>
      <c r="C203" s="13" t="s">
        <v>104</v>
      </c>
      <c r="D203" s="12" t="s">
        <v>102</v>
      </c>
      <c r="E203" s="12" t="s">
        <v>54</v>
      </c>
      <c r="F203" s="19">
        <v>89.2</v>
      </c>
      <c r="G203" s="19">
        <v>90</v>
      </c>
      <c r="H203" s="19">
        <v>90</v>
      </c>
    </row>
    <row r="204" spans="1:8" ht="100.15" customHeight="1">
      <c r="A204" s="11" t="s">
        <v>379</v>
      </c>
      <c r="B204" s="12" t="s">
        <v>380</v>
      </c>
      <c r="C204" s="13" t="s">
        <v>104</v>
      </c>
      <c r="D204" s="12" t="s">
        <v>102</v>
      </c>
      <c r="E204" s="12" t="s">
        <v>54</v>
      </c>
      <c r="F204" s="19">
        <v>158</v>
      </c>
      <c r="G204" s="19">
        <v>110</v>
      </c>
      <c r="H204" s="19">
        <v>158.80000000000001</v>
      </c>
    </row>
    <row r="205" spans="1:8" ht="100.15" customHeight="1">
      <c r="A205" s="8" t="s">
        <v>381</v>
      </c>
      <c r="B205" s="9" t="s">
        <v>382</v>
      </c>
      <c r="C205" s="7"/>
      <c r="D205" s="9"/>
      <c r="E205" s="9"/>
      <c r="F205" s="27">
        <f>F206+F207</f>
        <v>1360.1</v>
      </c>
      <c r="G205" s="27">
        <f t="shared" ref="G205:H205" si="37">G206+G207</f>
        <v>1360.1</v>
      </c>
      <c r="H205" s="27">
        <f t="shared" si="37"/>
        <v>1360.1</v>
      </c>
    </row>
    <row r="206" spans="1:8" ht="100.15" customHeight="1">
      <c r="A206" s="11" t="s">
        <v>383</v>
      </c>
      <c r="B206" s="12" t="s">
        <v>384</v>
      </c>
      <c r="C206" s="13" t="s">
        <v>68</v>
      </c>
      <c r="D206" s="12" t="s">
        <v>148</v>
      </c>
      <c r="E206" s="12" t="s">
        <v>227</v>
      </c>
      <c r="F206" s="19">
        <v>1297.5999999999999</v>
      </c>
      <c r="G206" s="19">
        <v>1297.5999999999999</v>
      </c>
      <c r="H206" s="19">
        <v>1297.5999999999999</v>
      </c>
    </row>
    <row r="207" spans="1:8" ht="100.15" customHeight="1">
      <c r="A207" s="11" t="s">
        <v>385</v>
      </c>
      <c r="B207" s="12" t="s">
        <v>384</v>
      </c>
      <c r="C207" s="13" t="s">
        <v>57</v>
      </c>
      <c r="D207" s="12" t="s">
        <v>148</v>
      </c>
      <c r="E207" s="12" t="s">
        <v>227</v>
      </c>
      <c r="F207" s="19">
        <v>62.5</v>
      </c>
      <c r="G207" s="19">
        <v>62.5</v>
      </c>
      <c r="H207" s="19">
        <v>62.5</v>
      </c>
    </row>
    <row r="208" spans="1:8" ht="100.15" customHeight="1">
      <c r="A208" s="8" t="s">
        <v>386</v>
      </c>
      <c r="B208" s="9" t="s">
        <v>387</v>
      </c>
      <c r="C208" s="7"/>
      <c r="D208" s="9"/>
      <c r="E208" s="9"/>
      <c r="F208" s="27">
        <f>F209</f>
        <v>0</v>
      </c>
      <c r="G208" s="27">
        <f t="shared" ref="G208:H208" si="38">G209</f>
        <v>0</v>
      </c>
      <c r="H208" s="27">
        <f t="shared" si="38"/>
        <v>1771.8</v>
      </c>
    </row>
    <row r="209" spans="1:8" ht="100.15" customHeight="1">
      <c r="A209" s="11" t="s">
        <v>388</v>
      </c>
      <c r="B209" s="12" t="s">
        <v>389</v>
      </c>
      <c r="C209" s="13" t="s">
        <v>247</v>
      </c>
      <c r="D209" s="12" t="s">
        <v>148</v>
      </c>
      <c r="E209" s="12" t="s">
        <v>227</v>
      </c>
      <c r="F209" s="28"/>
      <c r="G209" s="28"/>
      <c r="H209" s="28">
        <v>1771.8</v>
      </c>
    </row>
    <row r="210" spans="1:8" ht="100.15" customHeight="1">
      <c r="A210" s="8" t="s">
        <v>390</v>
      </c>
      <c r="B210" s="9" t="s">
        <v>391</v>
      </c>
      <c r="C210" s="7"/>
      <c r="D210" s="9"/>
      <c r="E210" s="9"/>
      <c r="F210" s="27">
        <f>F211+F213</f>
        <v>1164</v>
      </c>
      <c r="G210" s="27">
        <f t="shared" ref="G210:H210" si="39">G211+G213</f>
        <v>1164</v>
      </c>
      <c r="H210" s="27">
        <f t="shared" si="39"/>
        <v>1164</v>
      </c>
    </row>
    <row r="211" spans="1:8" ht="100.15" customHeight="1">
      <c r="A211" s="8" t="s">
        <v>392</v>
      </c>
      <c r="B211" s="9" t="s">
        <v>393</v>
      </c>
      <c r="C211" s="7"/>
      <c r="D211" s="9"/>
      <c r="E211" s="9"/>
      <c r="F211" s="27">
        <f>F212</f>
        <v>1054</v>
      </c>
      <c r="G211" s="27">
        <f t="shared" ref="G211:H211" si="40">G212</f>
        <v>1054</v>
      </c>
      <c r="H211" s="27">
        <f t="shared" si="40"/>
        <v>1054</v>
      </c>
    </row>
    <row r="212" spans="1:8" ht="148.9" customHeight="1">
      <c r="A212" s="11" t="s">
        <v>394</v>
      </c>
      <c r="B212" s="12" t="s">
        <v>395</v>
      </c>
      <c r="C212" s="13" t="s">
        <v>247</v>
      </c>
      <c r="D212" s="12" t="s">
        <v>258</v>
      </c>
      <c r="E212" s="12" t="s">
        <v>28</v>
      </c>
      <c r="F212" s="28">
        <v>1054</v>
      </c>
      <c r="G212" s="28">
        <v>1054</v>
      </c>
      <c r="H212" s="28">
        <v>1054</v>
      </c>
    </row>
    <row r="213" spans="1:8" ht="100.15" customHeight="1">
      <c r="A213" s="8" t="s">
        <v>396</v>
      </c>
      <c r="B213" s="9" t="s">
        <v>397</v>
      </c>
      <c r="C213" s="7"/>
      <c r="D213" s="9"/>
      <c r="E213" s="9"/>
      <c r="F213" s="27">
        <f>F214</f>
        <v>110</v>
      </c>
      <c r="G213" s="27">
        <f t="shared" ref="G213:H213" si="41">G214</f>
        <v>110</v>
      </c>
      <c r="H213" s="27">
        <f t="shared" si="41"/>
        <v>110</v>
      </c>
    </row>
    <row r="214" spans="1:8" ht="100.15" customHeight="1">
      <c r="A214" s="11" t="s">
        <v>398</v>
      </c>
      <c r="B214" s="12" t="s">
        <v>399</v>
      </c>
      <c r="C214" s="13" t="s">
        <v>400</v>
      </c>
      <c r="D214" s="12" t="s">
        <v>36</v>
      </c>
      <c r="E214" s="12" t="s">
        <v>203</v>
      </c>
      <c r="F214" s="19">
        <v>110</v>
      </c>
      <c r="G214" s="19">
        <v>110</v>
      </c>
      <c r="H214" s="19">
        <v>110</v>
      </c>
    </row>
    <row r="215" spans="1:8" ht="100.15" customHeight="1">
      <c r="A215" s="8" t="s">
        <v>401</v>
      </c>
      <c r="B215" s="9" t="s">
        <v>402</v>
      </c>
      <c r="C215" s="7"/>
      <c r="D215" s="9"/>
      <c r="E215" s="9"/>
      <c r="F215" s="27">
        <f>F216</f>
        <v>6483.5</v>
      </c>
      <c r="G215" s="27">
        <f>G216</f>
        <v>5801.1</v>
      </c>
      <c r="H215" s="27">
        <f>H216</f>
        <v>5832.8</v>
      </c>
    </row>
    <row r="216" spans="1:8" ht="100.15" customHeight="1">
      <c r="A216" s="8" t="s">
        <v>403</v>
      </c>
      <c r="B216" s="9" t="s">
        <v>404</v>
      </c>
      <c r="C216" s="7"/>
      <c r="D216" s="9"/>
      <c r="E216" s="9"/>
      <c r="F216" s="27">
        <f>F217+F218+F219+F220+F221</f>
        <v>6483.5</v>
      </c>
      <c r="G216" s="27">
        <f t="shared" ref="G216:H216" si="42">G217+G218+G219+G220+G221</f>
        <v>5801.1</v>
      </c>
      <c r="H216" s="27">
        <f t="shared" si="42"/>
        <v>5832.8</v>
      </c>
    </row>
    <row r="217" spans="1:8" ht="100.15" customHeight="1">
      <c r="A217" s="11" t="s">
        <v>405</v>
      </c>
      <c r="B217" s="12" t="s">
        <v>406</v>
      </c>
      <c r="C217" s="13" t="s">
        <v>68</v>
      </c>
      <c r="D217" s="12" t="s">
        <v>36</v>
      </c>
      <c r="E217" s="12" t="s">
        <v>133</v>
      </c>
      <c r="F217" s="21">
        <v>5762.9</v>
      </c>
      <c r="G217" s="21">
        <v>5798</v>
      </c>
      <c r="H217" s="21">
        <v>5829.7</v>
      </c>
    </row>
    <row r="218" spans="1:8" ht="100.15" customHeight="1">
      <c r="A218" s="11" t="s">
        <v>407</v>
      </c>
      <c r="B218" s="12" t="s">
        <v>408</v>
      </c>
      <c r="C218" s="13" t="s">
        <v>68</v>
      </c>
      <c r="D218" s="12" t="s">
        <v>36</v>
      </c>
      <c r="E218" s="12" t="s">
        <v>133</v>
      </c>
      <c r="F218" s="20">
        <v>1.6</v>
      </c>
      <c r="G218" s="20">
        <v>1.6</v>
      </c>
      <c r="H218" s="20">
        <v>1.6</v>
      </c>
    </row>
    <row r="219" spans="1:8" ht="100.15" customHeight="1">
      <c r="A219" s="11" t="s">
        <v>409</v>
      </c>
      <c r="B219" s="12" t="s">
        <v>408</v>
      </c>
      <c r="C219" s="13" t="s">
        <v>57</v>
      </c>
      <c r="D219" s="12" t="s">
        <v>36</v>
      </c>
      <c r="E219" s="12" t="s">
        <v>133</v>
      </c>
      <c r="F219" s="20">
        <v>717.4</v>
      </c>
      <c r="G219" s="20">
        <v>0</v>
      </c>
      <c r="H219" s="20">
        <v>0</v>
      </c>
    </row>
    <row r="220" spans="1:8" ht="100.15" customHeight="1">
      <c r="A220" s="11" t="s">
        <v>410</v>
      </c>
      <c r="B220" s="12" t="s">
        <v>411</v>
      </c>
      <c r="C220" s="13" t="s">
        <v>68</v>
      </c>
      <c r="D220" s="12" t="s">
        <v>36</v>
      </c>
      <c r="E220" s="12" t="s">
        <v>203</v>
      </c>
      <c r="F220" s="28"/>
      <c r="G220" s="28"/>
      <c r="H220" s="28"/>
    </row>
    <row r="221" spans="1:8" ht="100.15" customHeight="1">
      <c r="A221" s="14" t="s">
        <v>412</v>
      </c>
      <c r="B221" s="12" t="s">
        <v>411</v>
      </c>
      <c r="C221" s="13" t="s">
        <v>79</v>
      </c>
      <c r="D221" s="12" t="s">
        <v>36</v>
      </c>
      <c r="E221" s="12" t="s">
        <v>203</v>
      </c>
      <c r="F221" s="20">
        <v>1.6</v>
      </c>
      <c r="G221" s="20">
        <v>1.5</v>
      </c>
      <c r="H221" s="20">
        <v>1.5</v>
      </c>
    </row>
    <row r="222" spans="1:8" ht="100.15" customHeight="1">
      <c r="A222" s="8" t="s">
        <v>413</v>
      </c>
      <c r="B222" s="9" t="s">
        <v>414</v>
      </c>
      <c r="C222" s="7"/>
      <c r="D222" s="9"/>
      <c r="E222" s="9"/>
      <c r="F222" s="27">
        <f>F223</f>
        <v>448</v>
      </c>
      <c r="G222" s="27">
        <f t="shared" ref="G222:H222" si="43">G223</f>
        <v>450</v>
      </c>
      <c r="H222" s="27">
        <f t="shared" si="43"/>
        <v>550</v>
      </c>
    </row>
    <row r="223" spans="1:8" ht="100.15" customHeight="1">
      <c r="A223" s="8" t="s">
        <v>415</v>
      </c>
      <c r="B223" s="9" t="s">
        <v>416</v>
      </c>
      <c r="C223" s="7"/>
      <c r="D223" s="9"/>
      <c r="E223" s="9"/>
      <c r="F223" s="27">
        <f>F224</f>
        <v>448</v>
      </c>
      <c r="G223" s="27">
        <f t="shared" ref="G223:H223" si="44">G224</f>
        <v>450</v>
      </c>
      <c r="H223" s="27">
        <f t="shared" si="44"/>
        <v>550</v>
      </c>
    </row>
    <row r="224" spans="1:8" ht="100.15" customHeight="1">
      <c r="A224" s="11" t="s">
        <v>417</v>
      </c>
      <c r="B224" s="12" t="s">
        <v>418</v>
      </c>
      <c r="C224" s="13" t="s">
        <v>57</v>
      </c>
      <c r="D224" s="12" t="s">
        <v>36</v>
      </c>
      <c r="E224" s="12" t="s">
        <v>203</v>
      </c>
      <c r="F224" s="19">
        <v>448</v>
      </c>
      <c r="G224" s="19">
        <v>450</v>
      </c>
      <c r="H224" s="19">
        <v>550</v>
      </c>
    </row>
    <row r="225" spans="1:8" ht="100.15" customHeight="1">
      <c r="A225" s="8" t="s">
        <v>419</v>
      </c>
      <c r="B225" s="9" t="s">
        <v>420</v>
      </c>
      <c r="C225" s="7"/>
      <c r="D225" s="9"/>
      <c r="E225" s="9"/>
      <c r="F225" s="27">
        <f>F226+F229</f>
        <v>4112.7</v>
      </c>
      <c r="G225" s="27">
        <v>4243.1000000000004</v>
      </c>
      <c r="H225" s="27">
        <v>4227.1000000000004</v>
      </c>
    </row>
    <row r="226" spans="1:8" ht="100.15" customHeight="1">
      <c r="A226" s="8" t="s">
        <v>421</v>
      </c>
      <c r="B226" s="9" t="s">
        <v>422</v>
      </c>
      <c r="C226" s="7"/>
      <c r="D226" s="9"/>
      <c r="E226" s="9"/>
      <c r="F226" s="27">
        <f>F227+F228</f>
        <v>4082.7</v>
      </c>
      <c r="G226" s="27">
        <f t="shared" ref="G226:H226" si="45">G227+G228</f>
        <v>4082.7</v>
      </c>
      <c r="H226" s="27">
        <f t="shared" si="45"/>
        <v>4082.7</v>
      </c>
    </row>
    <row r="227" spans="1:8" ht="100.15" customHeight="1">
      <c r="A227" s="11" t="s">
        <v>423</v>
      </c>
      <c r="B227" s="12" t="s">
        <v>424</v>
      </c>
      <c r="C227" s="13" t="s">
        <v>57</v>
      </c>
      <c r="D227" s="12" t="s">
        <v>36</v>
      </c>
      <c r="E227" s="12" t="s">
        <v>203</v>
      </c>
      <c r="F227" s="19">
        <v>40</v>
      </c>
      <c r="G227" s="19">
        <v>40</v>
      </c>
      <c r="H227" s="19">
        <v>40</v>
      </c>
    </row>
    <row r="228" spans="1:8" ht="100.15" customHeight="1">
      <c r="A228" s="11" t="s">
        <v>425</v>
      </c>
      <c r="B228" s="12" t="s">
        <v>426</v>
      </c>
      <c r="C228" s="13" t="s">
        <v>400</v>
      </c>
      <c r="D228" s="12" t="s">
        <v>36</v>
      </c>
      <c r="E228" s="12" t="s">
        <v>203</v>
      </c>
      <c r="F228" s="19">
        <v>4042.7</v>
      </c>
      <c r="G228" s="19">
        <v>4042.7</v>
      </c>
      <c r="H228" s="19">
        <v>4042.7</v>
      </c>
    </row>
    <row r="229" spans="1:8" ht="100.15" customHeight="1">
      <c r="A229" s="8" t="s">
        <v>427</v>
      </c>
      <c r="B229" s="9" t="s">
        <v>428</v>
      </c>
      <c r="C229" s="7"/>
      <c r="D229" s="9"/>
      <c r="E229" s="9"/>
      <c r="F229" s="27">
        <f>F230</f>
        <v>30</v>
      </c>
      <c r="G229" s="27">
        <f t="shared" ref="G229:H229" si="46">G230</f>
        <v>30</v>
      </c>
      <c r="H229" s="27">
        <f t="shared" si="46"/>
        <v>30</v>
      </c>
    </row>
    <row r="230" spans="1:8" ht="100.15" customHeight="1">
      <c r="A230" s="11" t="s">
        <v>429</v>
      </c>
      <c r="B230" s="12" t="s">
        <v>430</v>
      </c>
      <c r="C230" s="13" t="s">
        <v>26</v>
      </c>
      <c r="D230" s="12" t="s">
        <v>53</v>
      </c>
      <c r="E230" s="12" t="s">
        <v>28</v>
      </c>
      <c r="F230" s="19">
        <v>30</v>
      </c>
      <c r="G230" s="19">
        <v>30</v>
      </c>
      <c r="H230" s="19">
        <v>30</v>
      </c>
    </row>
    <row r="231" spans="1:8" ht="100.15" customHeight="1">
      <c r="A231" s="8" t="s">
        <v>431</v>
      </c>
      <c r="B231" s="9" t="s">
        <v>432</v>
      </c>
      <c r="C231" s="7"/>
      <c r="D231" s="9"/>
      <c r="E231" s="9"/>
      <c r="F231" s="27">
        <f>F232+F234</f>
        <v>8030.8</v>
      </c>
      <c r="G231" s="27">
        <f t="shared" ref="G231:H231" si="47">G232+G234</f>
        <v>7988.6</v>
      </c>
      <c r="H231" s="27">
        <f t="shared" si="47"/>
        <v>1038.8</v>
      </c>
    </row>
    <row r="232" spans="1:8" ht="100.15" customHeight="1">
      <c r="A232" s="8" t="s">
        <v>433</v>
      </c>
      <c r="B232" s="9" t="s">
        <v>434</v>
      </c>
      <c r="C232" s="7"/>
      <c r="D232" s="9"/>
      <c r="E232" s="9"/>
      <c r="F232" s="27">
        <f>F233</f>
        <v>4015.4</v>
      </c>
      <c r="G232" s="27">
        <f t="shared" ref="G232:H232" si="48">G233</f>
        <v>3994.3</v>
      </c>
      <c r="H232" s="27">
        <f t="shared" si="48"/>
        <v>519.4</v>
      </c>
    </row>
    <row r="233" spans="1:8" ht="100.15" customHeight="1">
      <c r="A233" s="11" t="s">
        <v>435</v>
      </c>
      <c r="B233" s="12" t="s">
        <v>436</v>
      </c>
      <c r="C233" s="13" t="s">
        <v>57</v>
      </c>
      <c r="D233" s="12" t="s">
        <v>227</v>
      </c>
      <c r="E233" s="12" t="s">
        <v>54</v>
      </c>
      <c r="F233" s="19">
        <v>4015.4</v>
      </c>
      <c r="G233" s="19">
        <v>3994.3</v>
      </c>
      <c r="H233" s="19">
        <v>519.4</v>
      </c>
    </row>
    <row r="234" spans="1:8" ht="100.15" customHeight="1">
      <c r="A234" s="8" t="s">
        <v>437</v>
      </c>
      <c r="B234" s="9" t="s">
        <v>438</v>
      </c>
      <c r="C234" s="7"/>
      <c r="D234" s="9"/>
      <c r="E234" s="9"/>
      <c r="F234" s="27">
        <f>F235</f>
        <v>4015.4</v>
      </c>
      <c r="G234" s="27">
        <f t="shared" ref="G234:H234" si="49">G235</f>
        <v>3994.3</v>
      </c>
      <c r="H234" s="27">
        <f t="shared" si="49"/>
        <v>519.4</v>
      </c>
    </row>
    <row r="235" spans="1:8" ht="100.15" customHeight="1">
      <c r="A235" s="11" t="s">
        <v>439</v>
      </c>
      <c r="B235" s="12" t="s">
        <v>440</v>
      </c>
      <c r="C235" s="13" t="s">
        <v>57</v>
      </c>
      <c r="D235" s="12" t="s">
        <v>227</v>
      </c>
      <c r="E235" s="12" t="s">
        <v>54</v>
      </c>
      <c r="F235" s="19">
        <v>4015.4</v>
      </c>
      <c r="G235" s="19">
        <v>3994.3</v>
      </c>
      <c r="H235" s="19">
        <v>519.4</v>
      </c>
    </row>
    <row r="236" spans="1:8" ht="100.15" customHeight="1">
      <c r="A236" s="8" t="s">
        <v>441</v>
      </c>
      <c r="B236" s="9" t="s">
        <v>442</v>
      </c>
      <c r="C236" s="7"/>
      <c r="D236" s="9"/>
      <c r="E236" s="9"/>
      <c r="F236" s="27">
        <f>F237</f>
        <v>41140.199999999997</v>
      </c>
      <c r="G236" s="27">
        <f>G237-130.4</f>
        <v>36457.800000000003</v>
      </c>
      <c r="H236" s="27">
        <f>H237-114.4</f>
        <v>36887.599999999999</v>
      </c>
    </row>
    <row r="237" spans="1:8" ht="100.15" customHeight="1">
      <c r="A237" s="8" t="s">
        <v>443</v>
      </c>
      <c r="B237" s="9" t="s">
        <v>444</v>
      </c>
      <c r="C237" s="7"/>
      <c r="D237" s="9"/>
      <c r="E237" s="9"/>
      <c r="F237" s="27">
        <f>F238+F239+F240+F241+F242+F243+F244+F245+F246</f>
        <v>41140.199999999997</v>
      </c>
      <c r="G237" s="27">
        <f t="shared" ref="G237:H237" si="50">G238+G239+G240+G241+G242+G243+G244+G245+G246</f>
        <v>36588.200000000004</v>
      </c>
      <c r="H237" s="27">
        <f t="shared" si="50"/>
        <v>37002</v>
      </c>
    </row>
    <row r="238" spans="1:8" ht="100.15" customHeight="1">
      <c r="A238" s="14" t="s">
        <v>445</v>
      </c>
      <c r="B238" s="12" t="s">
        <v>446</v>
      </c>
      <c r="C238" s="13" t="s">
        <v>68</v>
      </c>
      <c r="D238" s="12" t="s">
        <v>36</v>
      </c>
      <c r="E238" s="12" t="s">
        <v>148</v>
      </c>
      <c r="F238" s="19">
        <v>32173.8</v>
      </c>
      <c r="G238" s="19">
        <v>33038</v>
      </c>
      <c r="H238" s="19">
        <v>33038</v>
      </c>
    </row>
    <row r="239" spans="1:8" ht="100.15" customHeight="1">
      <c r="A239" s="14" t="s">
        <v>445</v>
      </c>
      <c r="B239" s="12" t="s">
        <v>446</v>
      </c>
      <c r="C239" s="13" t="s">
        <v>68</v>
      </c>
      <c r="D239" s="12" t="s">
        <v>36</v>
      </c>
      <c r="E239" s="12" t="s">
        <v>203</v>
      </c>
      <c r="F239" s="29"/>
      <c r="G239" s="28"/>
      <c r="H239" s="28"/>
    </row>
    <row r="240" spans="1:8" ht="100.15" customHeight="1">
      <c r="A240" s="14" t="s">
        <v>447</v>
      </c>
      <c r="B240" s="12" t="s">
        <v>448</v>
      </c>
      <c r="C240" s="13" t="s">
        <v>68</v>
      </c>
      <c r="D240" s="12" t="s">
        <v>36</v>
      </c>
      <c r="E240" s="12" t="s">
        <v>148</v>
      </c>
      <c r="F240" s="29"/>
      <c r="G240" s="28"/>
      <c r="H240" s="28"/>
    </row>
    <row r="241" spans="1:8" ht="100.15" customHeight="1">
      <c r="A241" s="14" t="s">
        <v>447</v>
      </c>
      <c r="B241" s="12" t="s">
        <v>448</v>
      </c>
      <c r="C241" s="13" t="s">
        <v>68</v>
      </c>
      <c r="D241" s="12" t="s">
        <v>102</v>
      </c>
      <c r="E241" s="12" t="s">
        <v>133</v>
      </c>
      <c r="F241" s="20">
        <v>269.60000000000002</v>
      </c>
      <c r="G241" s="20">
        <v>238.3</v>
      </c>
      <c r="H241" s="20">
        <v>285.5</v>
      </c>
    </row>
    <row r="242" spans="1:8" ht="100.15" customHeight="1">
      <c r="A242" s="14" t="s">
        <v>449</v>
      </c>
      <c r="B242" s="12" t="s">
        <v>448</v>
      </c>
      <c r="C242" s="13" t="s">
        <v>57</v>
      </c>
      <c r="D242" s="12" t="s">
        <v>36</v>
      </c>
      <c r="E242" s="12" t="s">
        <v>148</v>
      </c>
      <c r="F242" s="19">
        <v>8415.9</v>
      </c>
      <c r="G242" s="19">
        <f>2528.4+551.1+230.4</f>
        <v>3309.9</v>
      </c>
      <c r="H242" s="19">
        <f>3202.5+476</f>
        <v>3678.5</v>
      </c>
    </row>
    <row r="243" spans="1:8" ht="100.15" customHeight="1">
      <c r="A243" s="14" t="s">
        <v>449</v>
      </c>
      <c r="B243" s="12" t="s">
        <v>448</v>
      </c>
      <c r="C243" s="13" t="s">
        <v>57</v>
      </c>
      <c r="D243" s="12" t="s">
        <v>53</v>
      </c>
      <c r="E243" s="12" t="s">
        <v>227</v>
      </c>
      <c r="F243" s="29"/>
      <c r="G243" s="28"/>
      <c r="H243" s="28"/>
    </row>
    <row r="244" spans="1:8" ht="100.15" customHeight="1">
      <c r="A244" s="14" t="s">
        <v>449</v>
      </c>
      <c r="B244" s="12" t="s">
        <v>448</v>
      </c>
      <c r="C244" s="13" t="s">
        <v>57</v>
      </c>
      <c r="D244" s="12" t="s">
        <v>102</v>
      </c>
      <c r="E244" s="12" t="s">
        <v>133</v>
      </c>
      <c r="F244" s="29"/>
      <c r="G244" s="28"/>
      <c r="H244" s="28"/>
    </row>
    <row r="245" spans="1:8" ht="100.15" customHeight="1">
      <c r="A245" s="14" t="s">
        <v>450</v>
      </c>
      <c r="B245" s="12" t="s">
        <v>451</v>
      </c>
      <c r="C245" s="13" t="s">
        <v>79</v>
      </c>
      <c r="D245" s="12" t="s">
        <v>36</v>
      </c>
      <c r="E245" s="12" t="s">
        <v>203</v>
      </c>
      <c r="F245" s="19">
        <v>277.89999999999998</v>
      </c>
      <c r="G245" s="22"/>
      <c r="H245" s="22"/>
    </row>
    <row r="246" spans="1:8" ht="100.15" customHeight="1">
      <c r="A246" s="14" t="s">
        <v>450</v>
      </c>
      <c r="B246" s="12" t="s">
        <v>451</v>
      </c>
      <c r="C246" s="13" t="s">
        <v>79</v>
      </c>
      <c r="D246" s="12" t="s">
        <v>102</v>
      </c>
      <c r="E246" s="12" t="s">
        <v>133</v>
      </c>
      <c r="F246" s="20">
        <v>3</v>
      </c>
      <c r="G246" s="20">
        <v>2</v>
      </c>
      <c r="H246" s="20">
        <v>0</v>
      </c>
    </row>
    <row r="247" spans="1:8" ht="100.15" customHeight="1">
      <c r="A247" s="8" t="s">
        <v>452</v>
      </c>
      <c r="B247" s="9" t="s">
        <v>453</v>
      </c>
      <c r="C247" s="7"/>
      <c r="D247" s="9"/>
      <c r="E247" s="9"/>
      <c r="F247" s="27">
        <f>F248+F251</f>
        <v>8125.7999999999993</v>
      </c>
      <c r="G247" s="27">
        <f t="shared" ref="G247:H247" si="51">G248+G251</f>
        <v>8893.9</v>
      </c>
      <c r="H247" s="27">
        <f t="shared" si="51"/>
        <v>12937.6</v>
      </c>
    </row>
    <row r="248" spans="1:8" ht="100.15" customHeight="1">
      <c r="A248" s="8" t="s">
        <v>454</v>
      </c>
      <c r="B248" s="9" t="s">
        <v>455</v>
      </c>
      <c r="C248" s="7"/>
      <c r="D248" s="9"/>
      <c r="E248" s="9"/>
      <c r="F248" s="30">
        <f>F249+F250</f>
        <v>4395.3999999999996</v>
      </c>
      <c r="G248" s="30">
        <f t="shared" ref="G248:H248" si="52">G249+G250</f>
        <v>0</v>
      </c>
      <c r="H248" s="30">
        <f t="shared" si="52"/>
        <v>0</v>
      </c>
    </row>
    <row r="249" spans="1:8" ht="100.15" customHeight="1">
      <c r="A249" s="14" t="s">
        <v>457</v>
      </c>
      <c r="B249" s="12" t="s">
        <v>456</v>
      </c>
      <c r="C249" s="13" t="s">
        <v>458</v>
      </c>
      <c r="D249" s="12" t="s">
        <v>36</v>
      </c>
      <c r="E249" s="12" t="s">
        <v>339</v>
      </c>
      <c r="F249" s="20">
        <v>600</v>
      </c>
      <c r="G249" s="20">
        <v>0</v>
      </c>
      <c r="H249" s="20">
        <v>0</v>
      </c>
    </row>
    <row r="250" spans="1:8" ht="100.15" customHeight="1">
      <c r="A250" s="14" t="s">
        <v>460</v>
      </c>
      <c r="B250" s="12" t="s">
        <v>459</v>
      </c>
      <c r="C250" s="13" t="s">
        <v>31</v>
      </c>
      <c r="D250" s="12" t="s">
        <v>102</v>
      </c>
      <c r="E250" s="12" t="s">
        <v>148</v>
      </c>
      <c r="F250" s="19">
        <v>3795.4</v>
      </c>
      <c r="G250" s="22"/>
      <c r="H250" s="22"/>
    </row>
    <row r="251" spans="1:8" ht="100.15" customHeight="1">
      <c r="A251" s="8" t="s">
        <v>461</v>
      </c>
      <c r="B251" s="9" t="s">
        <v>462</v>
      </c>
      <c r="C251" s="7"/>
      <c r="D251" s="9"/>
      <c r="E251" s="9"/>
      <c r="F251" s="30">
        <f>F252+F253+F254+F255+F256+F257+F258+F259+F260+F261+F262+F263+F264+F265</f>
        <v>3730.4</v>
      </c>
      <c r="G251" s="30">
        <f>G252+G253+G254+G255+G256+G257+G258+G259+G260+G261+G262+G263+G264+G265</f>
        <v>8893.9</v>
      </c>
      <c r="H251" s="30">
        <f>H252+H253+H254+H255+H256+H257+H258+H259+H260+H261+H262+H263+H264+H265</f>
        <v>12937.6</v>
      </c>
    </row>
    <row r="252" spans="1:8" ht="100.15" customHeight="1">
      <c r="A252" s="11" t="s">
        <v>463</v>
      </c>
      <c r="B252" s="12" t="s">
        <v>464</v>
      </c>
      <c r="C252" s="13" t="s">
        <v>57</v>
      </c>
      <c r="D252" s="12" t="s">
        <v>36</v>
      </c>
      <c r="E252" s="12" t="s">
        <v>203</v>
      </c>
      <c r="F252" s="19">
        <v>156.6</v>
      </c>
      <c r="G252" s="19">
        <v>162.9</v>
      </c>
      <c r="H252" s="19">
        <v>169.3</v>
      </c>
    </row>
    <row r="253" spans="1:8" ht="100.15" customHeight="1">
      <c r="A253" s="11" t="s">
        <v>465</v>
      </c>
      <c r="B253" s="12" t="s">
        <v>466</v>
      </c>
      <c r="C253" s="13" t="s">
        <v>57</v>
      </c>
      <c r="D253" s="12" t="s">
        <v>36</v>
      </c>
      <c r="E253" s="12" t="s">
        <v>227</v>
      </c>
      <c r="F253" s="19">
        <v>7.3</v>
      </c>
      <c r="G253" s="19">
        <v>11.7</v>
      </c>
      <c r="H253" s="22"/>
    </row>
    <row r="254" spans="1:8" ht="100.15" customHeight="1">
      <c r="A254" s="14" t="s">
        <v>467</v>
      </c>
      <c r="B254" s="12" t="s">
        <v>468</v>
      </c>
      <c r="C254" s="13" t="s">
        <v>68</v>
      </c>
      <c r="D254" s="12" t="s">
        <v>36</v>
      </c>
      <c r="E254" s="12" t="s">
        <v>203</v>
      </c>
      <c r="F254" s="19">
        <v>1930.4</v>
      </c>
      <c r="G254" s="19">
        <v>1930.4</v>
      </c>
      <c r="H254" s="22"/>
    </row>
    <row r="255" spans="1:8" ht="100.15" customHeight="1">
      <c r="A255" s="14" t="s">
        <v>469</v>
      </c>
      <c r="B255" s="12" t="s">
        <v>468</v>
      </c>
      <c r="C255" s="13" t="s">
        <v>57</v>
      </c>
      <c r="D255" s="12" t="s">
        <v>36</v>
      </c>
      <c r="E255" s="12" t="s">
        <v>203</v>
      </c>
      <c r="F255" s="19">
        <v>465.8</v>
      </c>
      <c r="G255" s="19">
        <v>50.6</v>
      </c>
      <c r="H255" s="22"/>
    </row>
    <row r="256" spans="1:8" ht="100.15" customHeight="1">
      <c r="A256" s="14" t="s">
        <v>470</v>
      </c>
      <c r="B256" s="12" t="s">
        <v>468</v>
      </c>
      <c r="C256" s="13" t="s">
        <v>79</v>
      </c>
      <c r="D256" s="12" t="s">
        <v>36</v>
      </c>
      <c r="E256" s="12" t="s">
        <v>203</v>
      </c>
      <c r="F256" s="19">
        <v>12</v>
      </c>
      <c r="G256" s="19"/>
      <c r="H256" s="22"/>
    </row>
    <row r="257" spans="1:8" ht="100.15" customHeight="1">
      <c r="A257" s="11" t="s">
        <v>471</v>
      </c>
      <c r="B257" s="12" t="s">
        <v>472</v>
      </c>
      <c r="C257" s="13" t="s">
        <v>68</v>
      </c>
      <c r="D257" s="12" t="s">
        <v>36</v>
      </c>
      <c r="E257" s="12" t="s">
        <v>203</v>
      </c>
      <c r="F257" s="19">
        <v>180</v>
      </c>
      <c r="G257" s="19">
        <v>180</v>
      </c>
      <c r="H257" s="19">
        <v>180</v>
      </c>
    </row>
    <row r="258" spans="1:8" ht="100.15" customHeight="1">
      <c r="A258" s="11" t="s">
        <v>473</v>
      </c>
      <c r="B258" s="12" t="s">
        <v>472</v>
      </c>
      <c r="C258" s="13" t="s">
        <v>57</v>
      </c>
      <c r="D258" s="12" t="s">
        <v>36</v>
      </c>
      <c r="E258" s="12" t="s">
        <v>203</v>
      </c>
      <c r="F258" s="19">
        <v>14.6</v>
      </c>
      <c r="G258" s="19">
        <v>14.6</v>
      </c>
      <c r="H258" s="19">
        <v>14.6</v>
      </c>
    </row>
    <row r="259" spans="1:8" ht="100.15" customHeight="1">
      <c r="A259" s="14" t="s">
        <v>474</v>
      </c>
      <c r="B259" s="12" t="s">
        <v>475</v>
      </c>
      <c r="C259" s="13" t="s">
        <v>68</v>
      </c>
      <c r="D259" s="12" t="s">
        <v>36</v>
      </c>
      <c r="E259" s="12" t="s">
        <v>148</v>
      </c>
      <c r="F259" s="19">
        <v>423.7</v>
      </c>
      <c r="G259" s="19">
        <v>423.7</v>
      </c>
      <c r="H259" s="19">
        <v>423.7</v>
      </c>
    </row>
    <row r="260" spans="1:8" ht="100.15" customHeight="1">
      <c r="A260" s="14" t="s">
        <v>476</v>
      </c>
      <c r="B260" s="12" t="s">
        <v>475</v>
      </c>
      <c r="C260" s="13" t="s">
        <v>57</v>
      </c>
      <c r="D260" s="12" t="s">
        <v>36</v>
      </c>
      <c r="E260" s="12" t="s">
        <v>148</v>
      </c>
      <c r="F260" s="19">
        <v>26</v>
      </c>
      <c r="G260" s="19">
        <v>26</v>
      </c>
      <c r="H260" s="19">
        <v>26</v>
      </c>
    </row>
    <row r="261" spans="1:8" ht="100.15" customHeight="1">
      <c r="A261" s="14" t="s">
        <v>477</v>
      </c>
      <c r="B261" s="12" t="s">
        <v>478</v>
      </c>
      <c r="C261" s="13" t="s">
        <v>68</v>
      </c>
      <c r="D261" s="12" t="s">
        <v>36</v>
      </c>
      <c r="E261" s="12" t="s">
        <v>148</v>
      </c>
      <c r="F261" s="19">
        <v>423.7</v>
      </c>
      <c r="G261" s="19">
        <v>423.7</v>
      </c>
      <c r="H261" s="19">
        <v>423.7</v>
      </c>
    </row>
    <row r="262" spans="1:8" ht="100.15" customHeight="1">
      <c r="A262" s="11" t="s">
        <v>479</v>
      </c>
      <c r="B262" s="12" t="s">
        <v>478</v>
      </c>
      <c r="C262" s="13" t="s">
        <v>57</v>
      </c>
      <c r="D262" s="12" t="s">
        <v>36</v>
      </c>
      <c r="E262" s="12" t="s">
        <v>148</v>
      </c>
      <c r="F262" s="19">
        <v>20</v>
      </c>
      <c r="G262" s="19">
        <v>20</v>
      </c>
      <c r="H262" s="19">
        <v>20</v>
      </c>
    </row>
    <row r="263" spans="1:8" ht="100.15" customHeight="1">
      <c r="A263" s="11" t="s">
        <v>480</v>
      </c>
      <c r="B263" s="12" t="s">
        <v>481</v>
      </c>
      <c r="C263" s="13" t="s">
        <v>57</v>
      </c>
      <c r="D263" s="12" t="s">
        <v>36</v>
      </c>
      <c r="E263" s="12" t="s">
        <v>148</v>
      </c>
      <c r="F263" s="31">
        <v>0.3</v>
      </c>
      <c r="G263" s="31">
        <v>0.3</v>
      </c>
      <c r="H263" s="31">
        <v>0.3</v>
      </c>
    </row>
    <row r="264" spans="1:8" ht="100.15" customHeight="1">
      <c r="A264" s="11" t="s">
        <v>485</v>
      </c>
      <c r="B264" s="12" t="s">
        <v>482</v>
      </c>
      <c r="C264" s="13">
        <v>880</v>
      </c>
      <c r="D264" s="12" t="s">
        <v>36</v>
      </c>
      <c r="E264" s="12" t="s">
        <v>203</v>
      </c>
      <c r="F264" s="20">
        <v>0</v>
      </c>
      <c r="G264" s="20">
        <v>5580</v>
      </c>
      <c r="H264" s="20">
        <v>11610</v>
      </c>
    </row>
    <row r="265" spans="1:8" ht="100.15" customHeight="1">
      <c r="A265" s="14" t="s">
        <v>483</v>
      </c>
      <c r="B265" s="12" t="s">
        <v>482</v>
      </c>
      <c r="C265" s="13" t="s">
        <v>79</v>
      </c>
      <c r="D265" s="12" t="s">
        <v>36</v>
      </c>
      <c r="E265" s="12" t="s">
        <v>203</v>
      </c>
      <c r="F265" s="31">
        <v>70</v>
      </c>
      <c r="G265" s="31">
        <v>70</v>
      </c>
      <c r="H265" s="31">
        <v>70</v>
      </c>
    </row>
    <row r="269" spans="1:8" ht="14.45" customHeight="1">
      <c r="A269" s="17" t="s">
        <v>486</v>
      </c>
    </row>
    <row r="270" spans="1:8" ht="14.45" customHeight="1">
      <c r="A270" s="17" t="s">
        <v>487</v>
      </c>
      <c r="B270" s="17"/>
      <c r="C270" s="17"/>
      <c r="D270" s="17" t="s">
        <v>488</v>
      </c>
      <c r="E270" s="17"/>
    </row>
  </sheetData>
  <autoFilter ref="A12:H265"/>
  <mergeCells count="9">
    <mergeCell ref="A6:H6"/>
    <mergeCell ref="A8:A9"/>
    <mergeCell ref="B8:B9"/>
    <mergeCell ref="C8:C9"/>
    <mergeCell ref="D8:D9"/>
    <mergeCell ref="E8:E9"/>
    <mergeCell ref="F8:F9"/>
    <mergeCell ref="G8:G9"/>
    <mergeCell ref="H8:H9"/>
  </mergeCells>
  <pageMargins left="0.7" right="0.7" top="0.75" bottom="0.75" header="0.3" footer="0.3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ARBUZOVA</dc:creator>
  <dc:description>POI HSSF rep:2.45.2.78</dc:description>
  <cp:lastModifiedBy>User Windows</cp:lastModifiedBy>
  <dcterms:created xsi:type="dcterms:W3CDTF">2018-09-24T12:56:39Z</dcterms:created>
  <dcterms:modified xsi:type="dcterms:W3CDTF">2018-11-16T08:49:30Z</dcterms:modified>
</cp:coreProperties>
</file>