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480" windowHeight="8940" tabRatio="607"/>
  </bookViews>
  <sheets>
    <sheet name="все года" sheetId="1" r:id="rId1"/>
    <sheet name="Лист1" sheetId="2" r:id="rId2"/>
    <sheet name="Лист2" sheetId="3" r:id="rId3"/>
    <sheet name="Лист3" sheetId="4" r:id="rId4"/>
  </sheets>
  <definedNames>
    <definedName name="_xlnm._FilterDatabase" localSheetId="0" hidden="1">'все года'!$A$9:$N$109</definedName>
    <definedName name="_xlnm.Print_Titles" localSheetId="0">'все года'!$7:$9</definedName>
    <definedName name="_xlnm.Print_Area" localSheetId="0">'все года'!$A$1:$N$125</definedName>
  </definedNames>
  <calcPr calcId="144525" fullCalcOnLoad="1"/>
</workbook>
</file>

<file path=xl/calcChain.xml><?xml version="1.0" encoding="utf-8"?>
<calcChain xmlns="http://schemas.openxmlformats.org/spreadsheetml/2006/main">
  <c r="L97" i="1" l="1"/>
  <c r="L96" i="1"/>
  <c r="L106" i="1"/>
  <c r="D105" i="1"/>
  <c r="D96" i="1"/>
  <c r="D40" i="1"/>
  <c r="D33" i="1"/>
  <c r="D29" i="1"/>
  <c r="D17" i="1"/>
  <c r="D14" i="1"/>
  <c r="D13" i="1"/>
  <c r="D10" i="1"/>
  <c r="L105" i="1"/>
  <c r="L76" i="1"/>
  <c r="L75" i="1"/>
  <c r="F83" i="1"/>
  <c r="F109" i="1"/>
  <c r="E83" i="1"/>
  <c r="E109" i="1"/>
  <c r="N86" i="1"/>
  <c r="M86" i="1"/>
  <c r="L86" i="1"/>
  <c r="N67" i="1"/>
  <c r="M67" i="1"/>
  <c r="N65" i="1"/>
  <c r="M65" i="1"/>
  <c r="L65" i="1"/>
  <c r="N34" i="1"/>
  <c r="M34" i="1"/>
  <c r="N30" i="1"/>
  <c r="M30" i="1"/>
  <c r="N18" i="1"/>
  <c r="M18" i="1"/>
  <c r="N15" i="1"/>
  <c r="N12" i="1"/>
  <c r="M12" i="1"/>
  <c r="N10" i="1"/>
  <c r="N109" i="1"/>
  <c r="M10" i="1"/>
  <c r="M109" i="1"/>
  <c r="L61" i="1"/>
  <c r="B8" i="4"/>
  <c r="B10" i="4"/>
  <c r="B12" i="4"/>
  <c r="B14" i="4"/>
  <c r="C8" i="4"/>
  <c r="C10" i="4"/>
  <c r="C12" i="4"/>
  <c r="C14" i="4"/>
  <c r="D8" i="4"/>
  <c r="D10" i="4"/>
  <c r="D12" i="4"/>
  <c r="D14" i="4"/>
  <c r="B15" i="4"/>
  <c r="B17" i="4"/>
  <c r="C15" i="4"/>
  <c r="C17" i="4"/>
  <c r="D15" i="4"/>
  <c r="D17" i="4"/>
  <c r="B8" i="3"/>
  <c r="B10" i="3"/>
  <c r="B12" i="3"/>
  <c r="B14" i="3"/>
  <c r="B16" i="3"/>
  <c r="B18" i="3"/>
  <c r="C8" i="3"/>
  <c r="C10" i="3"/>
  <c r="C12" i="3"/>
  <c r="C14" i="3"/>
  <c r="C16" i="3"/>
  <c r="C18" i="3"/>
  <c r="D8" i="3"/>
  <c r="D10" i="3"/>
  <c r="D12" i="3"/>
  <c r="D14" i="3"/>
  <c r="D16" i="3"/>
  <c r="D18" i="3"/>
  <c r="B19" i="3"/>
  <c r="C19" i="3"/>
  <c r="D19" i="3"/>
  <c r="B14" i="2"/>
  <c r="B16" i="2"/>
  <c r="C14" i="2"/>
  <c r="C16" i="2"/>
  <c r="D14" i="2"/>
  <c r="D16" i="2"/>
  <c r="L109" i="1"/>
  <c r="D109" i="1"/>
</calcChain>
</file>

<file path=xl/sharedStrings.xml><?xml version="1.0" encoding="utf-8"?>
<sst xmlns="http://schemas.openxmlformats.org/spreadsheetml/2006/main" count="406" uniqueCount="234">
  <si>
    <t xml:space="preserve">Субвенция бюджетам муниципальных районов на осуществление полномочий по определению в соответствии с частью 1 статьи 11.2 Областного закона от 25 октября 2002 года             № 273-ЗС «Об административных правонарушениях» перечня должностных лиц, уполномоченных составлять протоколы об
 административных правонарушениях
</t>
  </si>
  <si>
    <t>Субвенция бюджетам муниципальных районов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</si>
  <si>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 xml:space="preserve">Субвенция бюджетам муниципальных районов на осуществление полномочий по созданию и обеспечению деятельности административных комиссий </t>
  </si>
  <si>
    <t xml:space="preserve">Субвенция бюджетам муниципальных районов на осуществление полномочий по созданию и обеспечению деятельности комиссий по делам несовершеннолетних и защите их прав </t>
  </si>
  <si>
    <t xml:space="preserve">Субвенция бюджетам муниципальных районов на осуществление полномочий по предоставлению материальной и иной помощи для погребения
</t>
  </si>
  <si>
    <t>Субвенция бюджетам муниципальных районов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</si>
  <si>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</si>
  <si>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 xml:space="preserve">Субвенция бюджетам муниципальных районов на осуществление полномочий по выплате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
</t>
  </si>
  <si>
    <t>Субвенция бюджетам муниципальных районов на осуществление полномочий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</t>
  </si>
  <si>
    <t xml:space="preserve">Субвенция бюджетам муниципальных районов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
</t>
  </si>
  <si>
    <t>Субвенция бюджетам муниципальных районов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</si>
  <si>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бюджетам муниципальных районов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</si>
  <si>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бюджетам муниципальных районов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</si>
  <si>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Субвенция бюджетам муниципальных районов на 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«О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граждан»</t>
  </si>
  <si>
    <t>Субвенция  бюджетам муниципальных районов на оплату жилищно-коммунальных услуг отдельным категориям граждан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</si>
  <si>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</si>
  <si>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организацию исполнительно-распорядительных функций в сфере социальной поддержки населения органа, осуществляющего переданные полномочия</t>
  </si>
  <si>
    <t>№ п/п</t>
  </si>
  <si>
    <t>Классификация доходов</t>
  </si>
  <si>
    <t>Классификация расходов</t>
  </si>
  <si>
    <t>ведомство</t>
  </si>
  <si>
    <t>раздел подраздел</t>
  </si>
  <si>
    <t>целевая статья</t>
  </si>
  <si>
    <t>вид расходов</t>
  </si>
  <si>
    <t>913</t>
  </si>
  <si>
    <t>907</t>
  </si>
  <si>
    <t xml:space="preserve"> 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</t>
  </si>
  <si>
    <t>902</t>
  </si>
  <si>
    <t>Государственная регистрация актов гражданского состояния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</si>
  <si>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</si>
  <si>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ВСЕГО:</t>
  </si>
  <si>
    <t xml:space="preserve"> Создание и обеспечение деятельности комиссий по делам несовершеннолетних и защите их прав</t>
  </si>
  <si>
    <t>Предоставление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</si>
  <si>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Предоставление мер социальной поддержки детей из многодетных семей</t>
  </si>
  <si>
    <t>Предоставление мер социальной поддержки отдельных категорий граждан, работающих и проживающих в сельской местности</t>
  </si>
  <si>
    <t>Создание и обеспечение деятельности административных комиссий</t>
  </si>
  <si>
    <t>Предоставление материальной и иной помощи для погребения</t>
  </si>
  <si>
    <t>Оплата жилищно-коммунальных услуг отдельным категориям граждан</t>
  </si>
  <si>
    <t xml:space="preserve"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</t>
  </si>
  <si>
    <t>Предоставление гражданам в целях оказания социальной поддержки субсидий на оплату жилых помещений и коммунальных услуг</t>
  </si>
  <si>
    <t>Наименование субвенций, предоставляемых для обеспечения осуществления органами местного самоуправления отдельных государственных полномочий</t>
  </si>
  <si>
    <t>Наименование расходов, осуществляемых за счет субвенций, предоставленных для обеспечения осуществления органами местного самоуправления отдельных государственных полномочий</t>
  </si>
  <si>
    <t xml:space="preserve">Выплата компенсации родительской платы  за присмотр и уход за детьми в образовательной организации, реализующей образовательную программу дошкольного образования </t>
  </si>
  <si>
    <t>Предоставление мер социальной поддержки детей первого - второго года жизни из малоимущих семей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</si>
  <si>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</si>
  <si>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"Ветеран труда",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 областного сообщений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</si>
  <si>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междугородного внутриобластного сообщений</t>
  </si>
  <si>
    <t>Расходы по участию многофункциональных центров предоставления государственных и муниципальных услуг в осуществлении переданных полномочий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</si>
  <si>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</si>
  <si>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</si>
  <si>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Единовременное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</si>
  <si>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</si>
  <si>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Осуществление полномочий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</si>
  <si>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</si>
  <si>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«О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граждан»</t>
  </si>
  <si>
    <t>Субвенция бюджетам муниципальных районов на осуществление полномочий по назначению выплате единовременного пособия при передаче ребенка на воспитание в семью</t>
  </si>
  <si>
    <t>Субвенция бюджетам муниципальных районов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</si>
  <si>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</si>
  <si>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</si>
  <si>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 xml:space="preserve">Субвенция бюджетам муниципальных районов на осуществление полномочий по предоставлению мер социальной поддержки детей из многодетных семей
</t>
  </si>
  <si>
    <t xml:space="preserve">Субвенция бюджетам муниципальных районов на осуществление полномочий по предоставлению мер социальной поддержки детей первого-второго года жизни из малоимущих семей
</t>
  </si>
  <si>
    <t>Субвенция бюджетам муниципальных районов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</si>
  <si>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>1004</t>
  </si>
  <si>
    <t>04 3 00 52600</t>
  </si>
  <si>
    <t>0709</t>
  </si>
  <si>
    <t>02 2 00 72040</t>
  </si>
  <si>
    <t>04 3 00 72180</t>
  </si>
  <si>
    <t>04 3 00 72220</t>
  </si>
  <si>
    <t>0113</t>
  </si>
  <si>
    <t>99 9 00 59310</t>
  </si>
  <si>
    <t>04 3 00 72170</t>
  </si>
  <si>
    <t>1003</t>
  </si>
  <si>
    <t>04 1 00 72100</t>
  </si>
  <si>
    <t>04 1 00 72050</t>
  </si>
  <si>
    <t>04 1 00 72080</t>
  </si>
  <si>
    <t>04 1 00 72060</t>
  </si>
  <si>
    <t>04 1 00 72070</t>
  </si>
  <si>
    <t>04 3 00 72150</t>
  </si>
  <si>
    <t>04 1 00 72090</t>
  </si>
  <si>
    <t>1006</t>
  </si>
  <si>
    <t>04 1 00 72110</t>
  </si>
  <si>
    <t>04 1 00 72120</t>
  </si>
  <si>
    <t>04 3 00 52700</t>
  </si>
  <si>
    <t>04 3 00 53800</t>
  </si>
  <si>
    <t>05 2 00 52800</t>
  </si>
  <si>
    <t>04 1 00 52500</t>
  </si>
  <si>
    <t>0707</t>
  </si>
  <si>
    <t>04 3 00 72200</t>
  </si>
  <si>
    <t>04 1 00 52200</t>
  </si>
  <si>
    <t>04 1 00 51370</t>
  </si>
  <si>
    <t>99 9 00 72360</t>
  </si>
  <si>
    <t>0104</t>
  </si>
  <si>
    <t>99 9 00 72370</t>
  </si>
  <si>
    <t>99 9 00 72390</t>
  </si>
  <si>
    <t>99 9 00 72350</t>
  </si>
  <si>
    <t>0405</t>
  </si>
  <si>
    <t xml:space="preserve"> Осуществление полномочий по назначению и выплате единовременного пособия при передаче ребенка на воспитание в семью</t>
  </si>
  <si>
    <t>16 6 00 72330</t>
  </si>
  <si>
    <t>Субвенция бюджетам муниципальных районов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</si>
  <si>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 xml:space="preserve"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</t>
  </si>
  <si>
    <t>120</t>
  </si>
  <si>
    <t>240</t>
  </si>
  <si>
    <t>320</t>
  </si>
  <si>
    <t>410</t>
  </si>
  <si>
    <t>620</t>
  </si>
  <si>
    <t>(тыс.руб.)</t>
  </si>
  <si>
    <t>Сумма 2020 год</t>
  </si>
  <si>
    <t>сумма 2020 год</t>
  </si>
  <si>
    <t>к решению Собрания депутатов</t>
  </si>
  <si>
    <t>Реализация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</si>
  <si>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0105</t>
  </si>
  <si>
    <t>99 9 00 51200</t>
  </si>
  <si>
    <t xml:space="preserve">Субвенция бюджетам муниципальных районов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       № 830-ЗС «Об организации опеки и попечительства в Ростовской области»
</t>
  </si>
  <si>
    <t>сумма 2021 год</t>
  </si>
  <si>
    <t xml:space="preserve">Субвенция  бюджетам муниципальных районов  на осуществление полномочий по осуществлению ежегодной денежной выплаты лицам, награжденным
 нагрудным знаком «Почетный донор России»
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</si>
  <si>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
государственных полномочий в сфере социального обслуживания
 и социальной защиты населения
</t>
  </si>
  <si>
    <t>Выплата пособия на ребенка</t>
  </si>
  <si>
    <t>Субвенция бюджетам муниципальных районов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</si>
  <si>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бюджетам муниципальных районов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
 невозможным 
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</si>
  <si>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
</t>
  </si>
  <si>
    <t>Сумма 2021 год</t>
  </si>
  <si>
    <t>913 2 02 30024 05 0000 150</t>
  </si>
  <si>
    <t>907 2 02 35260 05 0000 150</t>
  </si>
  <si>
    <t xml:space="preserve">913 2 02 30022 05 0000 150 </t>
  </si>
  <si>
    <t xml:space="preserve">913 2 02 30024  05 0000 150 </t>
  </si>
  <si>
    <t>913 2 02 30024  05 0000 150</t>
  </si>
  <si>
    <t>913 2 02 30013  05 0000 150</t>
  </si>
  <si>
    <t>913 2 02                     30024 05                  0000 150</t>
  </si>
  <si>
    <t xml:space="preserve"> 913 2 02 30024 05 0000 150</t>
  </si>
  <si>
    <t>902 2 02 35120 05 0000 150</t>
  </si>
  <si>
    <t>902 2 02 35930 05    0000 150</t>
  </si>
  <si>
    <t>907 2 02 30024 05        0000 150</t>
  </si>
  <si>
    <t>902 2 02 30024 05        0000 150</t>
  </si>
  <si>
    <t>913 2 02 30024 05        0000 150</t>
  </si>
  <si>
    <t>902 2 02 30024 05      0000 150</t>
  </si>
  <si>
    <t xml:space="preserve"> 902 2 02 30024 05              0000 150</t>
  </si>
  <si>
    <t>913 2 02 30024 05     0000 150</t>
  </si>
  <si>
    <t xml:space="preserve">913 2 02 30024 05     0000 150 </t>
  </si>
  <si>
    <t>907 2 02 30024 05 0000 150</t>
  </si>
  <si>
    <t>913 2 02 35270 05 0000 150</t>
  </si>
  <si>
    <t>913 2 02 35280 05 0000 150</t>
  </si>
  <si>
    <t>913 2 02 35380 05 0000 150</t>
  </si>
  <si>
    <t>913 2 02 35250 05 0000 150</t>
  </si>
  <si>
    <t>902 2 02 30024 05 0000 150</t>
  </si>
  <si>
    <t>913 2 02 35220 05 0000 150</t>
  </si>
  <si>
    <t>913 2 02 35137 05 0000 150</t>
  </si>
  <si>
    <t>902 2 02 35082 05 0000 150</t>
  </si>
  <si>
    <t>913 2 02 350840 05 0000 150</t>
  </si>
  <si>
    <t xml:space="preserve">Субвенция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орга-низациях, подведомственных органу исполнительной власти Ростовской области в сфере охраны здоровья) </t>
  </si>
  <si>
    <t>предоставление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</si>
  <si>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
</t>
  </si>
  <si>
    <t xml:space="preserve">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</t>
  </si>
  <si>
    <t>Субвенция на осуществление полномочий по назначению и осуществлению ежемесячной выплаты в связи с рождением (усыновлением) первого ребенка</t>
  </si>
  <si>
    <t>907 2 02 39999 05 0000 151</t>
  </si>
  <si>
    <t>0702</t>
  </si>
  <si>
    <t>610</t>
  </si>
  <si>
    <t>0901</t>
  </si>
  <si>
    <t>01 7 00 72430</t>
  </si>
  <si>
    <t>04 3 00 72420</t>
  </si>
  <si>
    <t>04 4 00 72260</t>
  </si>
  <si>
    <t>осуществление полномочий по назначению и осуществлению ежемесячной выплаты в связи с рождением (усыновлением) первого ребенка</t>
  </si>
  <si>
    <t>0701</t>
  </si>
  <si>
    <t>811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</si>
  <si>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пашни.</t>
  </si>
  <si>
    <t>16 7 00 72300</t>
  </si>
  <si>
    <t>913 2 02 30024 05 00 0000 150</t>
  </si>
  <si>
    <t>913 2 02 35573 05 0000 150</t>
  </si>
  <si>
    <t>0703</t>
  </si>
  <si>
    <t>06 2 00 72400</t>
  </si>
  <si>
    <t>Наименование</t>
  </si>
  <si>
    <t>Цимлянский район</t>
  </si>
  <si>
    <t>Красноярское с.п.</t>
  </si>
  <si>
    <t>Калининское с.п.</t>
  </si>
  <si>
    <t>Маркинское с.п.</t>
  </si>
  <si>
    <t>Лозновское с.п.</t>
  </si>
  <si>
    <t>Новоцимлянское с.п.</t>
  </si>
  <si>
    <t>Саркеловское с.п.</t>
  </si>
  <si>
    <t>Цимлянское с.п.</t>
  </si>
  <si>
    <t>Итого консолидированый бюджет</t>
  </si>
  <si>
    <t>2019 год(бюджет)</t>
  </si>
  <si>
    <t>2020 год(бюджет)</t>
  </si>
  <si>
    <t>2021 год(бюджет)</t>
  </si>
  <si>
    <t>межбюджетные трансферты</t>
  </si>
  <si>
    <t>Итого по бюджетам</t>
  </si>
  <si>
    <t>Итого по ГРБС</t>
  </si>
  <si>
    <t>Итого по поселениям</t>
  </si>
  <si>
    <t>Всего</t>
  </si>
  <si>
    <t>04 3 Р1 72440</t>
  </si>
  <si>
    <t>04 3 Р1  55730</t>
  </si>
  <si>
    <t>04 3 Р1 50840</t>
  </si>
  <si>
    <t>04 3 Р1 72160</t>
  </si>
  <si>
    <t>04 3 Р1 72210</t>
  </si>
  <si>
    <t>04 3 Р1 72240</t>
  </si>
  <si>
    <t>01 1 00 72430</t>
  </si>
  <si>
    <t xml:space="preserve"> 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орга-низациях, подведомственных органу исполнительной власти Ростовской области в сфере охраны здоровья) </t>
  </si>
  <si>
    <t>Распределение субвенций, предоставляемых бюджету муниципального района из областного бюджета на 2020 год плановый период 2021 и 2022 годов</t>
  </si>
  <si>
    <t xml:space="preserve">Субвенция бюджетам муниципальных районов на осуществление полномочий  по  выплате пособия на ребенка
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</si>
  <si>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общедо-ступного и бесплатного дошкольного, начального общего, основного общего, среднего общего образования в муниципальных общеобразова-тельных организациях, обеспечение дополнительного образования детей в муниципальных общеобразовательных организациях, включая расхо-ды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</si>
  <si>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Субвенция бюджетам муниципальных районов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 дополнению) списков кандидатов в присяжные заседатели федеральных судов общей юрисдикции в Российской Федерации
</t>
  </si>
  <si>
    <t>Субвенция на осуществление полномочий по предоставлению мер социальной поддержки детей-сирот и детей, остав-шихся без попечения родителей, лиц из числа детей-сирот и детей, остав-шихся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</si>
  <si>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>сумма 2022 год</t>
  </si>
  <si>
    <t>Сумма 2022 год</t>
  </si>
  <si>
    <t xml:space="preserve">Субвенция бюджетам муниципальных районов на осуществление полномочий по
 государственной регистрации актов гражданского состояния
</t>
  </si>
  <si>
    <t xml:space="preserve">Субвенция бюджетам муниципальных районов на осуществление полномочий по поддержке сельскохозяйственного производства и осуществлению  мероприятий  в области обеспечения плодородия земель сельскохозяйственного  назначения
</t>
  </si>
  <si>
    <t>02 1 00 72460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</si>
  <si>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</t>
  </si>
  <si>
    <t xml:space="preserve">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
</t>
  </si>
  <si>
    <t xml:space="preserve"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</si>
  <si>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</si>
  <si>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0902</t>
  </si>
  <si>
    <t xml:space="preserve">Председатель Собрания депутатов - </t>
  </si>
  <si>
    <t>глава Цимлянского района</t>
  </si>
  <si>
    <t>Л.П. Перфилова</t>
  </si>
  <si>
    <t>осуществление полномочий по предоставлению меры социальной поддержки семей, имеющих детей и проживающих на территории Ро-стовской области, в виде ежемесячной денежной выплаты на ребенка в возрасте от трех до семи лет включительно</t>
  </si>
  <si>
    <t>16 7 00 R5083</t>
  </si>
  <si>
    <t xml:space="preserve">Расходы на поддержку сельскохозяйственного производства по отдельным подотраслям растениеводства и животноводства (Осуществление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</si>
  <si>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</si>
  <si>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>04 3 00 5380F</t>
  </si>
  <si>
    <t>99 9 00 5930F</t>
  </si>
  <si>
    <t>Cубвенции бюджетам муниципальных районов и городских округов на 2020 год и на плановый период 2021 и 2022 годов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</si>
  <si>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 xml:space="preserve">Расходы на осуществление переданных полномочий Российской Федерации по государственной регистрации актов гражданского состояния </t>
  </si>
  <si>
    <t>Осуществление полномочий по выплате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</si>
  <si>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 xml:space="preserve">Субвенция бюджетам муниципальных районов на осуществление полномочий по выплате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</t>
  </si>
  <si>
    <t>913 2 02 35302 05 0000 150</t>
  </si>
  <si>
    <t xml:space="preserve">913 2 02 30024 05 0000 150 </t>
  </si>
  <si>
    <t>Приложение  № 6</t>
  </si>
  <si>
    <t xml:space="preserve">Субвенция на осуществление полномочий по обеспечению предоставлению 
мер социальной поддержки по обеспечению жильем ветеранов 
Великой Отечественной войны, установленных Федеральным законом от 12 января 1995 года № 5-ФЗ «О ветеранах», Указом Президента Российской Федерации от 7 мая 2008 года № 714 «Об обеспечении жильем ветеранов Великой Отечественной войны 1941 – 1945 годов», 
в части приема и оформления документов
</t>
  </si>
  <si>
    <t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за счет средств резервного фонда Правительства Российской Федерации</t>
  </si>
  <si>
    <t>902 2 02 35134 05 0000 150</t>
  </si>
  <si>
    <t>04 3 00 72470</t>
  </si>
  <si>
    <t>04 3 00 R3020</t>
  </si>
  <si>
    <t>04 3 00 R302F</t>
  </si>
  <si>
    <t>99 9 00 5134F</t>
  </si>
  <si>
    <t>Цимлянского района от 22.12.2020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</si>
</sst>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.0"/>
    <numFmt numFmtId="176" formatCode="#,##0.0"/>
    <numFmt numFmtId="181" formatCode="000000"/>
    <numFmt numFmtId="182" formatCode="#,##0.00&quot;р.&quot;"/>
  </numFmts>
  <fonts count="12">
    <font>
      <sz val="10"/>
      <name val="Arial Cyr"/>
      <family val="2"/>
      <charset val="204"/>
    </font>
    <font>
      <sz val="10"/>
      <name val="Arial"/>
      <charset val="204"/>
    </font>
    <font>
      <sz val="8"/>
      <name val="Arial Cyr"/>
      <family val="2"/>
      <charset val="204"/>
    </font>
    <font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Arial Cyr"/>
      <family val="2"/>
      <charset val="204"/>
    </font>
    <font>
      <sz val="22"/>
      <name val="Arial Cyr"/>
      <family val="2"/>
      <charset val="204"/>
    </font>
    <font>
      <b/>
      <sz val="18"/>
      <name val="Arial Cyr"/>
      <charset val="204"/>
    </font>
    <font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115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7" fillId="0" borderId="1" xfId="0" applyFont="1" applyFill="1" applyBorder="1"/>
    <xf numFmtId="0" fontId="8" fillId="0" borderId="1" xfId="0" applyFont="1" applyFill="1" applyBorder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/>
    <xf numFmtId="0" fontId="11" fillId="0" borderId="0" xfId="0" applyFont="1" applyFill="1"/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center" vertical="center" wrapText="1"/>
    </xf>
    <xf numFmtId="176" fontId="9" fillId="3" borderId="0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176" fontId="9" fillId="3" borderId="2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176" fontId="9" fillId="3" borderId="3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176" fontId="9" fillId="3" borderId="4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NumberFormat="1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182" fontId="9" fillId="3" borderId="1" xfId="0" applyNumberFormat="1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NumberFormat="1" applyFont="1" applyFill="1" applyBorder="1" applyAlignment="1">
      <alignment horizontal="center" vertical="top" wrapText="1"/>
    </xf>
    <xf numFmtId="172" fontId="9" fillId="3" borderId="1" xfId="0" applyNumberFormat="1" applyFont="1" applyFill="1" applyBorder="1" applyAlignment="1">
      <alignment horizontal="left" vertical="top" wrapText="1"/>
    </xf>
    <xf numFmtId="172" fontId="9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72" fontId="9" fillId="3" borderId="0" xfId="0" applyNumberFormat="1" applyFont="1" applyFill="1" applyBorder="1" applyAlignment="1">
      <alignment horizontal="center" vertical="center" wrapText="1"/>
    </xf>
    <xf numFmtId="172" fontId="9" fillId="3" borderId="0" xfId="0" applyNumberFormat="1" applyFont="1" applyFill="1" applyBorder="1" applyAlignment="1">
      <alignment horizontal="left" vertical="top" wrapText="1"/>
    </xf>
    <xf numFmtId="0" fontId="9" fillId="3" borderId="0" xfId="0" applyFont="1" applyFill="1"/>
    <xf numFmtId="49" fontId="9" fillId="3" borderId="0" xfId="0" applyNumberFormat="1" applyFont="1" applyFill="1" applyBorder="1" applyAlignment="1" applyProtection="1">
      <alignment vertical="center" wrapText="1"/>
    </xf>
    <xf numFmtId="49" fontId="9" fillId="3" borderId="0" xfId="0" applyNumberFormat="1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/>
    <xf numFmtId="0" fontId="9" fillId="3" borderId="0" xfId="0" applyFont="1" applyFill="1" applyBorder="1" applyAlignment="1">
      <alignment vertical="center"/>
    </xf>
    <xf numFmtId="176" fontId="9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top"/>
    </xf>
    <xf numFmtId="0" fontId="9" fillId="3" borderId="0" xfId="0" applyFont="1" applyFill="1" applyAlignment="1">
      <alignment horizontal="right" vertical="center"/>
    </xf>
    <xf numFmtId="9" fontId="9" fillId="3" borderId="0" xfId="1" applyFont="1" applyFill="1" applyAlignment="1">
      <alignment horizontal="right" vertical="center"/>
    </xf>
    <xf numFmtId="176" fontId="9" fillId="3" borderId="2" xfId="0" applyNumberFormat="1" applyFont="1" applyFill="1" applyBorder="1" applyAlignment="1">
      <alignment horizontal="center" vertical="center" wrapText="1"/>
    </xf>
    <xf numFmtId="176" fontId="9" fillId="3" borderId="4" xfId="0" applyNumberFormat="1" applyFont="1" applyFill="1" applyBorder="1" applyAlignment="1">
      <alignment horizontal="center" vertical="center" wrapText="1"/>
    </xf>
    <xf numFmtId="176" fontId="9" fillId="3" borderId="3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left" vertical="top" wrapText="1"/>
    </xf>
    <xf numFmtId="0" fontId="9" fillId="3" borderId="4" xfId="0" applyNumberFormat="1" applyFont="1" applyFill="1" applyBorder="1" applyAlignment="1">
      <alignment horizontal="left" vertical="top" wrapText="1"/>
    </xf>
    <xf numFmtId="182" fontId="9" fillId="3" borderId="2" xfId="0" applyNumberFormat="1" applyFont="1" applyFill="1" applyBorder="1" applyAlignment="1">
      <alignment horizontal="left" vertical="top" wrapText="1"/>
    </xf>
    <xf numFmtId="182" fontId="9" fillId="3" borderId="4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/>
    </xf>
    <xf numFmtId="3" fontId="9" fillId="3" borderId="2" xfId="0" applyNumberFormat="1" applyFont="1" applyFill="1" applyBorder="1" applyAlignment="1">
      <alignment horizontal="center" vertical="center" wrapText="1"/>
    </xf>
    <xf numFmtId="3" fontId="9" fillId="3" borderId="4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NumberFormat="1" applyFont="1" applyFill="1" applyBorder="1" applyAlignment="1">
      <alignment horizontal="left" vertical="top" wrapText="1"/>
    </xf>
    <xf numFmtId="49" fontId="9" fillId="3" borderId="3" xfId="0" applyNumberFormat="1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9" fillId="3" borderId="3" xfId="0" applyNumberFormat="1" applyFont="1" applyFill="1" applyBorder="1" applyAlignment="1">
      <alignment horizontal="left" vertical="top" wrapText="1"/>
    </xf>
    <xf numFmtId="49" fontId="9" fillId="3" borderId="4" xfId="0" applyNumberFormat="1" applyFont="1" applyFill="1" applyBorder="1" applyAlignment="1">
      <alignment horizontal="left" vertical="top" wrapText="1"/>
    </xf>
    <xf numFmtId="0" fontId="9" fillId="3" borderId="2" xfId="0" applyNumberFormat="1" applyFont="1" applyFill="1" applyBorder="1" applyAlignment="1">
      <alignment horizontal="center" vertical="center" wrapText="1"/>
    </xf>
    <xf numFmtId="0" fontId="9" fillId="3" borderId="4" xfId="0" applyNumberFormat="1" applyFont="1" applyFill="1" applyBorder="1" applyAlignment="1">
      <alignment horizontal="center" vertical="center" wrapText="1"/>
    </xf>
    <xf numFmtId="181" fontId="9" fillId="3" borderId="2" xfId="0" applyNumberFormat="1" applyFont="1" applyFill="1" applyBorder="1" applyAlignment="1">
      <alignment horizontal="left" vertical="top" wrapText="1"/>
    </xf>
    <xf numFmtId="181" fontId="9" fillId="3" borderId="3" xfId="0" applyNumberFormat="1" applyFont="1" applyFill="1" applyBorder="1" applyAlignment="1">
      <alignment horizontal="left" vertical="top" wrapText="1"/>
    </xf>
    <xf numFmtId="181" fontId="9" fillId="3" borderId="4" xfId="0" applyNumberFormat="1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center" wrapText="1"/>
    </xf>
    <xf numFmtId="176" fontId="9" fillId="3" borderId="1" xfId="0" applyNumberFormat="1" applyFont="1" applyFill="1" applyBorder="1" applyAlignment="1">
      <alignment horizontal="center" vertical="center"/>
    </xf>
    <xf numFmtId="176" fontId="9" fillId="3" borderId="9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left" vertical="top" wrapText="1"/>
    </xf>
    <xf numFmtId="2" fontId="9" fillId="3" borderId="4" xfId="0" applyNumberFormat="1" applyFont="1" applyFill="1" applyBorder="1" applyAlignment="1">
      <alignment horizontal="left" vertical="top" wrapText="1"/>
    </xf>
    <xf numFmtId="182" fontId="9" fillId="3" borderId="1" xfId="0" applyNumberFormat="1" applyFont="1" applyFill="1" applyBorder="1" applyAlignment="1">
      <alignment horizontal="left" vertical="top" wrapText="1"/>
    </xf>
    <xf numFmtId="0" fontId="9" fillId="3" borderId="2" xfId="0" applyNumberFormat="1" applyFont="1" applyFill="1" applyBorder="1" applyAlignment="1">
      <alignment horizontal="center" vertical="top" wrapText="1"/>
    </xf>
    <xf numFmtId="0" fontId="9" fillId="3" borderId="3" xfId="0" applyNumberFormat="1" applyFont="1" applyFill="1" applyBorder="1" applyAlignment="1">
      <alignment horizontal="center" vertical="top" wrapText="1"/>
    </xf>
    <xf numFmtId="0" fontId="9" fillId="3" borderId="4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9"/>
  <sheetViews>
    <sheetView tabSelected="1" view="pageBreakPreview" topLeftCell="B108" zoomScale="60" zoomScaleNormal="75" workbookViewId="0">
      <selection activeCell="B114" sqref="B114"/>
    </sheetView>
  </sheetViews>
  <sheetFormatPr defaultRowHeight="15.75"/>
  <cols>
    <col min="1" max="1" width="6.42578125" style="21" customWidth="1"/>
    <col min="2" max="2" width="50.7109375" style="22" customWidth="1"/>
    <col min="3" max="4" width="15.7109375" style="23" customWidth="1"/>
    <col min="5" max="5" width="13.42578125" style="23" customWidth="1"/>
    <col min="6" max="6" width="13" style="23" customWidth="1"/>
    <col min="7" max="7" width="53.140625" style="22" customWidth="1"/>
    <col min="8" max="8" width="9.140625" style="23"/>
    <col min="9" max="9" width="14.140625" style="23" customWidth="1"/>
    <col min="10" max="10" width="15" style="23" customWidth="1"/>
    <col min="11" max="11" width="12" style="23" customWidth="1"/>
    <col min="12" max="12" width="16.85546875" style="23" customWidth="1"/>
    <col min="13" max="13" width="13.42578125" style="60" customWidth="1"/>
    <col min="14" max="14" width="16.5703125" style="21" customWidth="1"/>
    <col min="15" max="16384" width="9.140625" style="16"/>
  </cols>
  <sheetData>
    <row r="1" spans="1:14">
      <c r="G1" s="24"/>
      <c r="H1" s="25"/>
      <c r="I1" s="25"/>
      <c r="J1" s="63" t="s">
        <v>225</v>
      </c>
      <c r="K1" s="63"/>
      <c r="L1" s="63"/>
      <c r="M1" s="63"/>
      <c r="N1" s="63"/>
    </row>
    <row r="2" spans="1:14">
      <c r="G2" s="24"/>
      <c r="H2" s="25"/>
      <c r="I2" s="62" t="s">
        <v>108</v>
      </c>
      <c r="J2" s="62"/>
      <c r="K2" s="62"/>
      <c r="L2" s="62"/>
      <c r="M2" s="62"/>
      <c r="N2" s="62"/>
    </row>
    <row r="3" spans="1:14">
      <c r="G3" s="24"/>
      <c r="H3" s="25"/>
      <c r="I3" s="62" t="s">
        <v>233</v>
      </c>
      <c r="J3" s="62"/>
      <c r="K3" s="62"/>
      <c r="L3" s="62"/>
      <c r="M3" s="62"/>
      <c r="N3" s="62"/>
    </row>
    <row r="4" spans="1:14">
      <c r="G4" s="24"/>
      <c r="H4" s="25"/>
      <c r="I4" s="25"/>
      <c r="J4" s="21"/>
      <c r="K4" s="21"/>
      <c r="L4" s="21"/>
      <c r="M4" s="26"/>
    </row>
    <row r="5" spans="1:14">
      <c r="A5" s="100" t="s">
        <v>195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23"/>
    </row>
    <row r="6" spans="1:14" ht="36" customHeight="1">
      <c r="M6" s="102" t="s">
        <v>105</v>
      </c>
      <c r="N6" s="102"/>
    </row>
    <row r="7" spans="1:14" s="17" customFormat="1">
      <c r="A7" s="74" t="s">
        <v>17</v>
      </c>
      <c r="B7" s="69" t="s">
        <v>40</v>
      </c>
      <c r="C7" s="86" t="s">
        <v>18</v>
      </c>
      <c r="D7" s="86" t="s">
        <v>107</v>
      </c>
      <c r="E7" s="86" t="s">
        <v>113</v>
      </c>
      <c r="F7" s="86" t="s">
        <v>200</v>
      </c>
      <c r="G7" s="82" t="s">
        <v>41</v>
      </c>
      <c r="H7" s="103" t="s">
        <v>19</v>
      </c>
      <c r="I7" s="104"/>
      <c r="J7" s="104"/>
      <c r="K7" s="105"/>
      <c r="L7" s="95" t="s">
        <v>106</v>
      </c>
      <c r="M7" s="95" t="s">
        <v>120</v>
      </c>
      <c r="N7" s="95" t="s">
        <v>201</v>
      </c>
    </row>
    <row r="8" spans="1:14" s="17" customFormat="1" ht="31.5">
      <c r="A8" s="75"/>
      <c r="B8" s="70"/>
      <c r="C8" s="86"/>
      <c r="D8" s="86"/>
      <c r="E8" s="86"/>
      <c r="F8" s="86"/>
      <c r="G8" s="82"/>
      <c r="H8" s="27" t="s">
        <v>20</v>
      </c>
      <c r="I8" s="27" t="s">
        <v>21</v>
      </c>
      <c r="J8" s="27" t="s">
        <v>22</v>
      </c>
      <c r="K8" s="27" t="s">
        <v>23</v>
      </c>
      <c r="L8" s="96"/>
      <c r="M8" s="96"/>
      <c r="N8" s="96"/>
    </row>
    <row r="9" spans="1:14" s="18" customFormat="1">
      <c r="A9" s="28">
        <v>1</v>
      </c>
      <c r="B9" s="27">
        <v>2</v>
      </c>
      <c r="C9" s="27">
        <v>3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27">
        <v>10</v>
      </c>
      <c r="K9" s="27">
        <v>11</v>
      </c>
      <c r="L9" s="27">
        <v>12</v>
      </c>
      <c r="M9" s="29">
        <v>13</v>
      </c>
      <c r="N9" s="29">
        <v>14</v>
      </c>
    </row>
    <row r="10" spans="1:14" s="17" customFormat="1" ht="11.25" customHeight="1">
      <c r="A10" s="72">
        <v>1</v>
      </c>
      <c r="B10" s="69" t="s">
        <v>196</v>
      </c>
      <c r="C10" s="74" t="s">
        <v>121</v>
      </c>
      <c r="D10" s="64">
        <f>L10+L12</f>
        <v>19326.5</v>
      </c>
      <c r="E10" s="64">
        <v>18001.7</v>
      </c>
      <c r="F10" s="64">
        <v>18873.3</v>
      </c>
      <c r="G10" s="69" t="s">
        <v>116</v>
      </c>
      <c r="H10" s="67" t="s">
        <v>24</v>
      </c>
      <c r="I10" s="74">
        <v>1004</v>
      </c>
      <c r="J10" s="67" t="s">
        <v>70</v>
      </c>
      <c r="K10" s="106" t="s">
        <v>101</v>
      </c>
      <c r="L10" s="91">
        <v>9.4</v>
      </c>
      <c r="M10" s="91">
        <f>9.9-0.6</f>
        <v>9.3000000000000007</v>
      </c>
      <c r="N10" s="91">
        <f>9.7-0.6</f>
        <v>9.1</v>
      </c>
    </row>
    <row r="11" spans="1:14" ht="11.25" customHeight="1">
      <c r="A11" s="88"/>
      <c r="B11" s="76"/>
      <c r="C11" s="77"/>
      <c r="D11" s="66"/>
      <c r="E11" s="66"/>
      <c r="F11" s="66"/>
      <c r="G11" s="76"/>
      <c r="H11" s="90"/>
      <c r="I11" s="77"/>
      <c r="J11" s="90"/>
      <c r="K11" s="106"/>
      <c r="L11" s="91"/>
      <c r="M11" s="91"/>
      <c r="N11" s="91"/>
    </row>
    <row r="12" spans="1:14" ht="33" customHeight="1">
      <c r="A12" s="73"/>
      <c r="B12" s="70"/>
      <c r="C12" s="75"/>
      <c r="D12" s="65"/>
      <c r="E12" s="65"/>
      <c r="F12" s="65"/>
      <c r="G12" s="70"/>
      <c r="H12" s="68"/>
      <c r="I12" s="75"/>
      <c r="J12" s="68"/>
      <c r="K12" s="30" t="s">
        <v>102</v>
      </c>
      <c r="L12" s="31">
        <v>19317.099999999999</v>
      </c>
      <c r="M12" s="31">
        <f>18130.4-138</f>
        <v>17992.400000000001</v>
      </c>
      <c r="N12" s="31">
        <f>19002.2-138</f>
        <v>18864.2</v>
      </c>
    </row>
    <row r="13" spans="1:14" ht="64.5" customHeight="1">
      <c r="A13" s="28">
        <v>2</v>
      </c>
      <c r="B13" s="32" t="s">
        <v>55</v>
      </c>
      <c r="C13" s="27" t="s">
        <v>122</v>
      </c>
      <c r="D13" s="33">
        <f>L13</f>
        <v>215.6</v>
      </c>
      <c r="E13" s="33">
        <v>280</v>
      </c>
      <c r="F13" s="33">
        <v>291.2</v>
      </c>
      <c r="G13" s="32" t="s">
        <v>96</v>
      </c>
      <c r="H13" s="30" t="s">
        <v>25</v>
      </c>
      <c r="I13" s="30" t="s">
        <v>62</v>
      </c>
      <c r="J13" s="27" t="s">
        <v>63</v>
      </c>
      <c r="K13" s="30" t="s">
        <v>102</v>
      </c>
      <c r="L13" s="33">
        <v>215.6</v>
      </c>
      <c r="M13" s="33">
        <v>280</v>
      </c>
      <c r="N13" s="33">
        <v>291.2</v>
      </c>
    </row>
    <row r="14" spans="1:14">
      <c r="A14" s="72">
        <v>3</v>
      </c>
      <c r="B14" s="69" t="s">
        <v>98</v>
      </c>
      <c r="C14" s="74" t="s">
        <v>123</v>
      </c>
      <c r="D14" s="64">
        <f>L14+L15</f>
        <v>14506.099999999999</v>
      </c>
      <c r="E14" s="64">
        <v>18519.400000000001</v>
      </c>
      <c r="F14" s="64">
        <v>19195</v>
      </c>
      <c r="G14" s="69" t="s">
        <v>39</v>
      </c>
      <c r="H14" s="67" t="s">
        <v>24</v>
      </c>
      <c r="I14" s="67" t="s">
        <v>71</v>
      </c>
      <c r="J14" s="74" t="s">
        <v>72</v>
      </c>
      <c r="K14" s="34" t="s">
        <v>101</v>
      </c>
      <c r="L14" s="33">
        <v>145.30000000000001</v>
      </c>
      <c r="M14" s="33">
        <v>180</v>
      </c>
      <c r="N14" s="33">
        <v>180</v>
      </c>
    </row>
    <row r="15" spans="1:14" ht="11.25" customHeight="1">
      <c r="A15" s="88"/>
      <c r="B15" s="76"/>
      <c r="C15" s="77"/>
      <c r="D15" s="66"/>
      <c r="E15" s="66"/>
      <c r="F15" s="66"/>
      <c r="G15" s="76"/>
      <c r="H15" s="90"/>
      <c r="I15" s="90"/>
      <c r="J15" s="77"/>
      <c r="K15" s="67" t="s">
        <v>102</v>
      </c>
      <c r="L15" s="64">
        <v>14360.8</v>
      </c>
      <c r="M15" s="64">
        <v>18339.400000000001</v>
      </c>
      <c r="N15" s="64">
        <f>19264-249</f>
        <v>19015</v>
      </c>
    </row>
    <row r="16" spans="1:14" ht="57.75" customHeight="1">
      <c r="A16" s="73"/>
      <c r="B16" s="70"/>
      <c r="C16" s="75"/>
      <c r="D16" s="65"/>
      <c r="E16" s="65"/>
      <c r="F16" s="65"/>
      <c r="G16" s="70"/>
      <c r="H16" s="68"/>
      <c r="I16" s="68"/>
      <c r="J16" s="75"/>
      <c r="K16" s="68"/>
      <c r="L16" s="65"/>
      <c r="M16" s="65"/>
      <c r="N16" s="65"/>
    </row>
    <row r="17" spans="1:14">
      <c r="A17" s="72">
        <v>4</v>
      </c>
      <c r="B17" s="69" t="s">
        <v>56</v>
      </c>
      <c r="C17" s="74" t="s">
        <v>124</v>
      </c>
      <c r="D17" s="64">
        <f>L17+L18</f>
        <v>14753</v>
      </c>
      <c r="E17" s="64">
        <v>21766</v>
      </c>
      <c r="F17" s="64">
        <v>22428.5</v>
      </c>
      <c r="G17" s="97" t="s">
        <v>45</v>
      </c>
      <c r="H17" s="67" t="s">
        <v>24</v>
      </c>
      <c r="I17" s="67" t="s">
        <v>71</v>
      </c>
      <c r="J17" s="74" t="s">
        <v>73</v>
      </c>
      <c r="K17" s="30" t="s">
        <v>101</v>
      </c>
      <c r="L17" s="31">
        <v>105.9</v>
      </c>
      <c r="M17" s="31">
        <v>200</v>
      </c>
      <c r="N17" s="31">
        <v>200</v>
      </c>
    </row>
    <row r="18" spans="1:14" ht="11.25" customHeight="1">
      <c r="A18" s="88"/>
      <c r="B18" s="76"/>
      <c r="C18" s="77"/>
      <c r="D18" s="66"/>
      <c r="E18" s="66"/>
      <c r="F18" s="66"/>
      <c r="G18" s="98"/>
      <c r="H18" s="90"/>
      <c r="I18" s="90"/>
      <c r="J18" s="77"/>
      <c r="K18" s="87">
        <v>320</v>
      </c>
      <c r="L18" s="101">
        <v>14647.1</v>
      </c>
      <c r="M18" s="101">
        <f>21760.3-194.3</f>
        <v>21566</v>
      </c>
      <c r="N18" s="101">
        <f>22422.8-194.3</f>
        <v>22228.5</v>
      </c>
    </row>
    <row r="19" spans="1:14" ht="11.25" customHeight="1">
      <c r="A19" s="88"/>
      <c r="B19" s="76"/>
      <c r="C19" s="77"/>
      <c r="D19" s="66"/>
      <c r="E19" s="66"/>
      <c r="F19" s="66"/>
      <c r="G19" s="98"/>
      <c r="H19" s="90"/>
      <c r="I19" s="90"/>
      <c r="J19" s="77"/>
      <c r="K19" s="87"/>
      <c r="L19" s="101"/>
      <c r="M19" s="101"/>
      <c r="N19" s="101"/>
    </row>
    <row r="20" spans="1:14" ht="11.25" customHeight="1">
      <c r="A20" s="88"/>
      <c r="B20" s="76"/>
      <c r="C20" s="77"/>
      <c r="D20" s="66"/>
      <c r="E20" s="66"/>
      <c r="F20" s="66"/>
      <c r="G20" s="98"/>
      <c r="H20" s="90"/>
      <c r="I20" s="90"/>
      <c r="J20" s="77"/>
      <c r="K20" s="87"/>
      <c r="L20" s="101"/>
      <c r="M20" s="101"/>
      <c r="N20" s="101"/>
    </row>
    <row r="21" spans="1:14" ht="11.25" customHeight="1">
      <c r="A21" s="88"/>
      <c r="B21" s="76"/>
      <c r="C21" s="77"/>
      <c r="D21" s="66"/>
      <c r="E21" s="66"/>
      <c r="F21" s="66"/>
      <c r="G21" s="98"/>
      <c r="H21" s="90"/>
      <c r="I21" s="90"/>
      <c r="J21" s="77"/>
      <c r="K21" s="87"/>
      <c r="L21" s="101"/>
      <c r="M21" s="101"/>
      <c r="N21" s="101"/>
    </row>
    <row r="22" spans="1:14" ht="11.25" customHeight="1">
      <c r="A22" s="88"/>
      <c r="B22" s="76"/>
      <c r="C22" s="77"/>
      <c r="D22" s="66"/>
      <c r="E22" s="66"/>
      <c r="F22" s="66"/>
      <c r="G22" s="98"/>
      <c r="H22" s="90"/>
      <c r="I22" s="90"/>
      <c r="J22" s="77"/>
      <c r="K22" s="87"/>
      <c r="L22" s="101"/>
      <c r="M22" s="101"/>
      <c r="N22" s="101"/>
    </row>
    <row r="23" spans="1:14" ht="11.25" customHeight="1">
      <c r="A23" s="88"/>
      <c r="B23" s="76"/>
      <c r="C23" s="77"/>
      <c r="D23" s="66"/>
      <c r="E23" s="66"/>
      <c r="F23" s="66"/>
      <c r="G23" s="98"/>
      <c r="H23" s="90"/>
      <c r="I23" s="90"/>
      <c r="J23" s="77"/>
      <c r="K23" s="87"/>
      <c r="L23" s="101"/>
      <c r="M23" s="101"/>
      <c r="N23" s="101"/>
    </row>
    <row r="24" spans="1:14" ht="133.5" customHeight="1">
      <c r="A24" s="73"/>
      <c r="B24" s="70"/>
      <c r="C24" s="75"/>
      <c r="D24" s="65"/>
      <c r="E24" s="65"/>
      <c r="F24" s="65"/>
      <c r="G24" s="99"/>
      <c r="H24" s="68"/>
      <c r="I24" s="68"/>
      <c r="J24" s="75"/>
      <c r="K24" s="87"/>
      <c r="L24" s="101"/>
      <c r="M24" s="101"/>
      <c r="N24" s="101"/>
    </row>
    <row r="25" spans="1:14" ht="18" customHeight="1">
      <c r="A25" s="72">
        <v>5</v>
      </c>
      <c r="B25" s="69" t="s">
        <v>57</v>
      </c>
      <c r="C25" s="74" t="s">
        <v>125</v>
      </c>
      <c r="D25" s="64">
        <v>143.19999999999999</v>
      </c>
      <c r="E25" s="64">
        <v>209.4</v>
      </c>
      <c r="F25" s="64">
        <v>211.7</v>
      </c>
      <c r="G25" s="92" t="s">
        <v>46</v>
      </c>
      <c r="H25" s="67" t="s">
        <v>24</v>
      </c>
      <c r="I25" s="74">
        <v>1003</v>
      </c>
      <c r="J25" s="74" t="s">
        <v>75</v>
      </c>
      <c r="K25" s="67" t="s">
        <v>102</v>
      </c>
      <c r="L25" s="64">
        <v>143.19999999999999</v>
      </c>
      <c r="M25" s="64">
        <v>209.4</v>
      </c>
      <c r="N25" s="64">
        <v>211.7</v>
      </c>
    </row>
    <row r="26" spans="1:14" ht="18" customHeight="1">
      <c r="A26" s="88"/>
      <c r="B26" s="76"/>
      <c r="C26" s="77"/>
      <c r="D26" s="66"/>
      <c r="E26" s="66"/>
      <c r="F26" s="66"/>
      <c r="G26" s="93"/>
      <c r="H26" s="90"/>
      <c r="I26" s="77"/>
      <c r="J26" s="77"/>
      <c r="K26" s="90"/>
      <c r="L26" s="66"/>
      <c r="M26" s="66"/>
      <c r="N26" s="66"/>
    </row>
    <row r="27" spans="1:14" ht="18" customHeight="1">
      <c r="A27" s="88"/>
      <c r="B27" s="76"/>
      <c r="C27" s="77"/>
      <c r="D27" s="66"/>
      <c r="E27" s="66"/>
      <c r="F27" s="66"/>
      <c r="G27" s="93"/>
      <c r="H27" s="90"/>
      <c r="I27" s="77"/>
      <c r="J27" s="77"/>
      <c r="K27" s="90"/>
      <c r="L27" s="66"/>
      <c r="M27" s="66"/>
      <c r="N27" s="66"/>
    </row>
    <row r="28" spans="1:14" ht="81" customHeight="1">
      <c r="A28" s="73"/>
      <c r="B28" s="70"/>
      <c r="C28" s="75"/>
      <c r="D28" s="65"/>
      <c r="E28" s="65"/>
      <c r="F28" s="65"/>
      <c r="G28" s="94"/>
      <c r="H28" s="68"/>
      <c r="I28" s="75"/>
      <c r="J28" s="75"/>
      <c r="K28" s="68"/>
      <c r="L28" s="65"/>
      <c r="M28" s="65"/>
      <c r="N28" s="65"/>
    </row>
    <row r="29" spans="1:14">
      <c r="A29" s="72">
        <v>6</v>
      </c>
      <c r="B29" s="69" t="s">
        <v>58</v>
      </c>
      <c r="C29" s="74" t="s">
        <v>126</v>
      </c>
      <c r="D29" s="64">
        <f>L29+L30</f>
        <v>542.4</v>
      </c>
      <c r="E29" s="64">
        <v>709.8</v>
      </c>
      <c r="F29" s="64">
        <v>736.6</v>
      </c>
      <c r="G29" s="69" t="s">
        <v>32</v>
      </c>
      <c r="H29" s="67" t="s">
        <v>24</v>
      </c>
      <c r="I29" s="74">
        <v>1003</v>
      </c>
      <c r="J29" s="74" t="s">
        <v>76</v>
      </c>
      <c r="K29" s="30" t="s">
        <v>101</v>
      </c>
      <c r="L29" s="31">
        <v>4.4000000000000004</v>
      </c>
      <c r="M29" s="31">
        <v>13</v>
      </c>
      <c r="N29" s="31">
        <v>13</v>
      </c>
    </row>
    <row r="30" spans="1:14" ht="11.25" customHeight="1">
      <c r="A30" s="88"/>
      <c r="B30" s="76"/>
      <c r="C30" s="77"/>
      <c r="D30" s="66"/>
      <c r="E30" s="66"/>
      <c r="F30" s="66"/>
      <c r="G30" s="76"/>
      <c r="H30" s="90"/>
      <c r="I30" s="77"/>
      <c r="J30" s="77"/>
      <c r="K30" s="90" t="s">
        <v>102</v>
      </c>
      <c r="L30" s="66">
        <v>538</v>
      </c>
      <c r="M30" s="66">
        <f>841.9-145.1</f>
        <v>696.8</v>
      </c>
      <c r="N30" s="66">
        <f>868.7-145.1</f>
        <v>723.6</v>
      </c>
    </row>
    <row r="31" spans="1:14" ht="11.25" customHeight="1">
      <c r="A31" s="88"/>
      <c r="B31" s="76"/>
      <c r="C31" s="77"/>
      <c r="D31" s="66"/>
      <c r="E31" s="66"/>
      <c r="F31" s="66"/>
      <c r="G31" s="76"/>
      <c r="H31" s="90"/>
      <c r="I31" s="77"/>
      <c r="J31" s="77"/>
      <c r="K31" s="77"/>
      <c r="L31" s="77"/>
      <c r="M31" s="77"/>
      <c r="N31" s="77"/>
    </row>
    <row r="32" spans="1:14" ht="115.5" customHeight="1">
      <c r="A32" s="73"/>
      <c r="B32" s="70"/>
      <c r="C32" s="75"/>
      <c r="D32" s="65"/>
      <c r="E32" s="65"/>
      <c r="F32" s="65"/>
      <c r="G32" s="70"/>
      <c r="H32" s="68"/>
      <c r="I32" s="75"/>
      <c r="J32" s="75"/>
      <c r="K32" s="75"/>
      <c r="L32" s="75"/>
      <c r="M32" s="75"/>
      <c r="N32" s="75"/>
    </row>
    <row r="33" spans="1:14">
      <c r="A33" s="72">
        <v>7</v>
      </c>
      <c r="B33" s="69" t="s">
        <v>59</v>
      </c>
      <c r="C33" s="74" t="s">
        <v>127</v>
      </c>
      <c r="D33" s="64">
        <f>L33+L34</f>
        <v>6682.1</v>
      </c>
      <c r="E33" s="64">
        <v>7169.9</v>
      </c>
      <c r="F33" s="64">
        <v>7464</v>
      </c>
      <c r="G33" s="92" t="s">
        <v>33</v>
      </c>
      <c r="H33" s="67" t="s">
        <v>24</v>
      </c>
      <c r="I33" s="67" t="s">
        <v>62</v>
      </c>
      <c r="J33" s="67" t="s">
        <v>77</v>
      </c>
      <c r="K33" s="35" t="s">
        <v>101</v>
      </c>
      <c r="L33" s="36">
        <v>63.5</v>
      </c>
      <c r="M33" s="36">
        <v>65</v>
      </c>
      <c r="N33" s="36">
        <v>65</v>
      </c>
    </row>
    <row r="34" spans="1:14" ht="11.25" customHeight="1">
      <c r="A34" s="88"/>
      <c r="B34" s="76"/>
      <c r="C34" s="77"/>
      <c r="D34" s="66"/>
      <c r="E34" s="66"/>
      <c r="F34" s="66"/>
      <c r="G34" s="93"/>
      <c r="H34" s="90"/>
      <c r="I34" s="90"/>
      <c r="J34" s="90"/>
      <c r="K34" s="67" t="s">
        <v>102</v>
      </c>
      <c r="L34" s="64">
        <v>6618.6</v>
      </c>
      <c r="M34" s="64">
        <f>7341-236.1</f>
        <v>7104.9</v>
      </c>
      <c r="N34" s="64">
        <f>7635.1-236.1</f>
        <v>7399</v>
      </c>
    </row>
    <row r="35" spans="1:14" ht="56.25" customHeight="1">
      <c r="A35" s="88"/>
      <c r="B35" s="76"/>
      <c r="C35" s="77"/>
      <c r="D35" s="66"/>
      <c r="E35" s="66"/>
      <c r="F35" s="66"/>
      <c r="G35" s="93"/>
      <c r="H35" s="90"/>
      <c r="I35" s="90"/>
      <c r="J35" s="90"/>
      <c r="K35" s="90"/>
      <c r="L35" s="66"/>
      <c r="M35" s="66"/>
      <c r="N35" s="66"/>
    </row>
    <row r="36" spans="1:14" s="20" customFormat="1">
      <c r="A36" s="72">
        <v>8</v>
      </c>
      <c r="B36" s="69" t="s">
        <v>60</v>
      </c>
      <c r="C36" s="74" t="s">
        <v>121</v>
      </c>
      <c r="D36" s="64">
        <v>3910.3</v>
      </c>
      <c r="E36" s="64">
        <v>4268.7</v>
      </c>
      <c r="F36" s="64">
        <v>4443.8</v>
      </c>
      <c r="G36" s="92" t="s">
        <v>43</v>
      </c>
      <c r="H36" s="67" t="s">
        <v>24</v>
      </c>
      <c r="I36" s="67" t="s">
        <v>62</v>
      </c>
      <c r="J36" s="67" t="s">
        <v>190</v>
      </c>
      <c r="K36" s="30" t="s">
        <v>101</v>
      </c>
      <c r="L36" s="31">
        <v>37.299999999999997</v>
      </c>
      <c r="M36" s="31">
        <v>45</v>
      </c>
      <c r="N36" s="31">
        <v>45</v>
      </c>
    </row>
    <row r="37" spans="1:14" s="20" customFormat="1" ht="55.5" customHeight="1">
      <c r="A37" s="73"/>
      <c r="B37" s="70"/>
      <c r="C37" s="75"/>
      <c r="D37" s="65"/>
      <c r="E37" s="65"/>
      <c r="F37" s="65"/>
      <c r="G37" s="94"/>
      <c r="H37" s="68"/>
      <c r="I37" s="68"/>
      <c r="J37" s="68"/>
      <c r="K37" s="30" t="s">
        <v>102</v>
      </c>
      <c r="L37" s="31">
        <v>3873</v>
      </c>
      <c r="M37" s="31">
        <v>4223.7</v>
      </c>
      <c r="N37" s="31">
        <v>4398.8</v>
      </c>
    </row>
    <row r="38" spans="1:14">
      <c r="A38" s="72">
        <v>9</v>
      </c>
      <c r="B38" s="69" t="s">
        <v>61</v>
      </c>
      <c r="C38" s="74" t="s">
        <v>128</v>
      </c>
      <c r="D38" s="64">
        <v>44073.1</v>
      </c>
      <c r="E38" s="64">
        <v>45956.4</v>
      </c>
      <c r="F38" s="64">
        <v>47620.5</v>
      </c>
      <c r="G38" s="92" t="s">
        <v>34</v>
      </c>
      <c r="H38" s="67" t="s">
        <v>24</v>
      </c>
      <c r="I38" s="67" t="s">
        <v>71</v>
      </c>
      <c r="J38" s="67" t="s">
        <v>78</v>
      </c>
      <c r="K38" s="30" t="s">
        <v>101</v>
      </c>
      <c r="L38" s="31">
        <v>422</v>
      </c>
      <c r="M38" s="31">
        <v>445</v>
      </c>
      <c r="N38" s="31">
        <v>445</v>
      </c>
    </row>
    <row r="39" spans="1:14" ht="67.5" customHeight="1">
      <c r="A39" s="73"/>
      <c r="B39" s="70"/>
      <c r="C39" s="75"/>
      <c r="D39" s="65"/>
      <c r="E39" s="65"/>
      <c r="F39" s="65"/>
      <c r="G39" s="94"/>
      <c r="H39" s="68"/>
      <c r="I39" s="68"/>
      <c r="J39" s="68"/>
      <c r="K39" s="30" t="s">
        <v>102</v>
      </c>
      <c r="L39" s="31">
        <v>43651.1</v>
      </c>
      <c r="M39" s="31">
        <v>45511.4</v>
      </c>
      <c r="N39" s="31">
        <v>47175.5</v>
      </c>
    </row>
    <row r="40" spans="1:14" s="19" customFormat="1" ht="63" customHeight="1">
      <c r="A40" s="72">
        <v>10</v>
      </c>
      <c r="B40" s="69" t="s">
        <v>197</v>
      </c>
      <c r="C40" s="74" t="s">
        <v>153</v>
      </c>
      <c r="D40" s="64">
        <f>L40+L41+L42</f>
        <v>330041.5</v>
      </c>
      <c r="E40" s="64">
        <v>336171.4</v>
      </c>
      <c r="F40" s="64">
        <v>343592.1</v>
      </c>
      <c r="G40" s="92" t="s">
        <v>205</v>
      </c>
      <c r="H40" s="37" t="s">
        <v>25</v>
      </c>
      <c r="I40" s="37" t="s">
        <v>161</v>
      </c>
      <c r="J40" s="37" t="s">
        <v>204</v>
      </c>
      <c r="K40" s="37" t="s">
        <v>155</v>
      </c>
      <c r="L40" s="38">
        <v>92415.3</v>
      </c>
      <c r="M40" s="38">
        <v>95412.1</v>
      </c>
      <c r="N40" s="38">
        <v>99991.5</v>
      </c>
    </row>
    <row r="41" spans="1:14" s="19" customFormat="1" ht="103.5" customHeight="1">
      <c r="A41" s="88"/>
      <c r="B41" s="76"/>
      <c r="C41" s="77"/>
      <c r="D41" s="66"/>
      <c r="E41" s="66"/>
      <c r="F41" s="66"/>
      <c r="G41" s="93"/>
      <c r="H41" s="37" t="s">
        <v>25</v>
      </c>
      <c r="I41" s="37" t="s">
        <v>154</v>
      </c>
      <c r="J41" s="37" t="s">
        <v>204</v>
      </c>
      <c r="K41" s="37" t="s">
        <v>155</v>
      </c>
      <c r="L41" s="38">
        <v>232853</v>
      </c>
      <c r="M41" s="38">
        <v>235832.3</v>
      </c>
      <c r="N41" s="38">
        <v>238475.3</v>
      </c>
    </row>
    <row r="42" spans="1:14" s="19" customFormat="1" ht="89.25" customHeight="1">
      <c r="A42" s="73"/>
      <c r="B42" s="70"/>
      <c r="C42" s="75"/>
      <c r="D42" s="65"/>
      <c r="E42" s="65"/>
      <c r="F42" s="65"/>
      <c r="G42" s="94"/>
      <c r="H42" s="37" t="s">
        <v>25</v>
      </c>
      <c r="I42" s="37" t="s">
        <v>167</v>
      </c>
      <c r="J42" s="37" t="s">
        <v>204</v>
      </c>
      <c r="K42" s="37" t="s">
        <v>155</v>
      </c>
      <c r="L42" s="38">
        <v>4773.2</v>
      </c>
      <c r="M42" s="38">
        <v>4927</v>
      </c>
      <c r="N42" s="38">
        <v>5125.3</v>
      </c>
    </row>
    <row r="43" spans="1:14" ht="225" customHeight="1">
      <c r="A43" s="39">
        <v>11</v>
      </c>
      <c r="B43" s="40" t="s">
        <v>198</v>
      </c>
      <c r="C43" s="41" t="s">
        <v>129</v>
      </c>
      <c r="D43" s="38">
        <v>19.5</v>
      </c>
      <c r="E43" s="38">
        <v>20.9</v>
      </c>
      <c r="F43" s="38">
        <v>118</v>
      </c>
      <c r="G43" s="40" t="s">
        <v>109</v>
      </c>
      <c r="H43" s="37" t="s">
        <v>27</v>
      </c>
      <c r="I43" s="37" t="s">
        <v>110</v>
      </c>
      <c r="J43" s="37" t="s">
        <v>111</v>
      </c>
      <c r="K43" s="37" t="s">
        <v>101</v>
      </c>
      <c r="L43" s="38">
        <v>19.5</v>
      </c>
      <c r="M43" s="38">
        <v>20.9</v>
      </c>
      <c r="N43" s="38">
        <v>118</v>
      </c>
    </row>
    <row r="44" spans="1:14" ht="31.5" customHeight="1">
      <c r="A44" s="72">
        <v>12</v>
      </c>
      <c r="B44" s="69" t="s">
        <v>202</v>
      </c>
      <c r="C44" s="74" t="s">
        <v>130</v>
      </c>
      <c r="D44" s="64">
        <v>2133.9</v>
      </c>
      <c r="E44" s="64">
        <v>2097.8000000000002</v>
      </c>
      <c r="F44" s="64">
        <v>2169.4</v>
      </c>
      <c r="G44" s="92" t="s">
        <v>28</v>
      </c>
      <c r="H44" s="67" t="s">
        <v>27</v>
      </c>
      <c r="I44" s="67" t="s">
        <v>68</v>
      </c>
      <c r="J44" s="67" t="s">
        <v>69</v>
      </c>
      <c r="K44" s="30" t="s">
        <v>100</v>
      </c>
      <c r="L44" s="31">
        <v>1769.6</v>
      </c>
      <c r="M44" s="31">
        <v>1657.5</v>
      </c>
      <c r="N44" s="31">
        <v>1807</v>
      </c>
    </row>
    <row r="45" spans="1:14" ht="54" customHeight="1">
      <c r="A45" s="88"/>
      <c r="B45" s="76"/>
      <c r="C45" s="77"/>
      <c r="D45" s="66"/>
      <c r="E45" s="66"/>
      <c r="F45" s="66"/>
      <c r="G45" s="93"/>
      <c r="H45" s="90"/>
      <c r="I45" s="90"/>
      <c r="J45" s="90"/>
      <c r="K45" s="34" t="s">
        <v>101</v>
      </c>
      <c r="L45" s="33">
        <v>364.3</v>
      </c>
      <c r="M45" s="33">
        <v>440.3</v>
      </c>
      <c r="N45" s="33">
        <v>362.4</v>
      </c>
    </row>
    <row r="46" spans="1:14" s="20" customFormat="1" ht="135.75" customHeight="1">
      <c r="A46" s="28">
        <v>13</v>
      </c>
      <c r="B46" s="32" t="s">
        <v>219</v>
      </c>
      <c r="C46" s="27" t="s">
        <v>130</v>
      </c>
      <c r="D46" s="31">
        <v>25.2</v>
      </c>
      <c r="E46" s="31">
        <v>0</v>
      </c>
      <c r="F46" s="31">
        <v>0</v>
      </c>
      <c r="G46" s="42" t="s">
        <v>220</v>
      </c>
      <c r="H46" s="30" t="s">
        <v>27</v>
      </c>
      <c r="I46" s="30" t="s">
        <v>68</v>
      </c>
      <c r="J46" s="30" t="s">
        <v>218</v>
      </c>
      <c r="K46" s="30" t="s">
        <v>100</v>
      </c>
      <c r="L46" s="31">
        <v>25.2</v>
      </c>
      <c r="M46" s="31">
        <v>0</v>
      </c>
      <c r="N46" s="31">
        <v>0</v>
      </c>
    </row>
    <row r="47" spans="1:14">
      <c r="A47" s="72">
        <v>14</v>
      </c>
      <c r="B47" s="69" t="s">
        <v>112</v>
      </c>
      <c r="C47" s="74" t="s">
        <v>131</v>
      </c>
      <c r="D47" s="64">
        <v>811.7</v>
      </c>
      <c r="E47" s="64">
        <v>985.6</v>
      </c>
      <c r="F47" s="64">
        <v>1022.4</v>
      </c>
      <c r="G47" s="80" t="s">
        <v>15</v>
      </c>
      <c r="H47" s="67" t="s">
        <v>25</v>
      </c>
      <c r="I47" s="67" t="s">
        <v>64</v>
      </c>
      <c r="J47" s="67" t="s">
        <v>65</v>
      </c>
      <c r="K47" s="30" t="s">
        <v>100</v>
      </c>
      <c r="L47" s="33">
        <v>778.7</v>
      </c>
      <c r="M47" s="33">
        <v>919.7</v>
      </c>
      <c r="N47" s="33">
        <v>956.5</v>
      </c>
    </row>
    <row r="48" spans="1:14" ht="110.25" customHeight="1">
      <c r="A48" s="73"/>
      <c r="B48" s="70"/>
      <c r="C48" s="75"/>
      <c r="D48" s="65"/>
      <c r="E48" s="65"/>
      <c r="F48" s="65"/>
      <c r="G48" s="81"/>
      <c r="H48" s="68"/>
      <c r="I48" s="68"/>
      <c r="J48" s="68"/>
      <c r="K48" s="30" t="s">
        <v>101</v>
      </c>
      <c r="L48" s="31">
        <v>33</v>
      </c>
      <c r="M48" s="31">
        <v>65.900000000000006</v>
      </c>
      <c r="N48" s="31">
        <v>65.900000000000006</v>
      </c>
    </row>
    <row r="49" spans="1:14" ht="59.25" customHeight="1">
      <c r="A49" s="72">
        <v>15</v>
      </c>
      <c r="B49" s="69" t="s">
        <v>1</v>
      </c>
      <c r="C49" s="74" t="s">
        <v>132</v>
      </c>
      <c r="D49" s="64">
        <v>196.7</v>
      </c>
      <c r="E49" s="64">
        <v>196.7</v>
      </c>
      <c r="F49" s="64">
        <v>196.7</v>
      </c>
      <c r="G49" s="69" t="s">
        <v>26</v>
      </c>
      <c r="H49" s="67" t="s">
        <v>27</v>
      </c>
      <c r="I49" s="67" t="s">
        <v>68</v>
      </c>
      <c r="J49" s="67" t="s">
        <v>94</v>
      </c>
      <c r="K49" s="30" t="s">
        <v>100</v>
      </c>
      <c r="L49" s="31">
        <v>181.8</v>
      </c>
      <c r="M49" s="31">
        <v>181.8</v>
      </c>
      <c r="N49" s="31">
        <v>181.8</v>
      </c>
    </row>
    <row r="50" spans="1:14" ht="51.75" customHeight="1">
      <c r="A50" s="73"/>
      <c r="B50" s="70"/>
      <c r="C50" s="75"/>
      <c r="D50" s="75"/>
      <c r="E50" s="75"/>
      <c r="F50" s="75"/>
      <c r="G50" s="70"/>
      <c r="H50" s="75"/>
      <c r="I50" s="75"/>
      <c r="J50" s="75"/>
      <c r="K50" s="30" t="s">
        <v>101</v>
      </c>
      <c r="L50" s="31">
        <v>14.9</v>
      </c>
      <c r="M50" s="31">
        <v>14.9</v>
      </c>
      <c r="N50" s="31">
        <v>14.9</v>
      </c>
    </row>
    <row r="51" spans="1:14" s="20" customFormat="1" ht="11.25" customHeight="1">
      <c r="A51" s="72">
        <v>16</v>
      </c>
      <c r="B51" s="69" t="s">
        <v>115</v>
      </c>
      <c r="C51" s="74" t="s">
        <v>133</v>
      </c>
      <c r="D51" s="91">
        <v>10225.6</v>
      </c>
      <c r="E51" s="91">
        <v>10534.5</v>
      </c>
      <c r="F51" s="91">
        <v>10926.3</v>
      </c>
      <c r="G51" s="111" t="s">
        <v>16</v>
      </c>
      <c r="H51" s="106" t="s">
        <v>24</v>
      </c>
      <c r="I51" s="67" t="s">
        <v>79</v>
      </c>
      <c r="J51" s="67" t="s">
        <v>80</v>
      </c>
      <c r="K51" s="67" t="s">
        <v>100</v>
      </c>
      <c r="L51" s="64">
        <v>9368.5</v>
      </c>
      <c r="M51" s="64">
        <v>9706.2000000000007</v>
      </c>
      <c r="N51" s="64">
        <v>10096.700000000001</v>
      </c>
    </row>
    <row r="52" spans="1:14" s="20" customFormat="1" ht="11.25" customHeight="1">
      <c r="A52" s="88"/>
      <c r="B52" s="76"/>
      <c r="C52" s="88"/>
      <c r="D52" s="91"/>
      <c r="E52" s="91"/>
      <c r="F52" s="91"/>
      <c r="G52" s="111"/>
      <c r="H52" s="106"/>
      <c r="I52" s="90"/>
      <c r="J52" s="90"/>
      <c r="K52" s="90"/>
      <c r="L52" s="66"/>
      <c r="M52" s="66"/>
      <c r="N52" s="66"/>
    </row>
    <row r="53" spans="1:14" s="20" customFormat="1" ht="11.25" customHeight="1">
      <c r="A53" s="88"/>
      <c r="B53" s="76"/>
      <c r="C53" s="88"/>
      <c r="D53" s="91"/>
      <c r="E53" s="91"/>
      <c r="F53" s="91"/>
      <c r="G53" s="111"/>
      <c r="H53" s="106"/>
      <c r="I53" s="90"/>
      <c r="J53" s="90"/>
      <c r="K53" s="90"/>
      <c r="L53" s="66"/>
      <c r="M53" s="66"/>
      <c r="N53" s="66"/>
    </row>
    <row r="54" spans="1:14" s="20" customFormat="1" ht="11.25" customHeight="1">
      <c r="A54" s="88"/>
      <c r="B54" s="76"/>
      <c r="C54" s="88"/>
      <c r="D54" s="91"/>
      <c r="E54" s="91"/>
      <c r="F54" s="91"/>
      <c r="G54" s="111"/>
      <c r="H54" s="106"/>
      <c r="I54" s="90"/>
      <c r="J54" s="90"/>
      <c r="K54" s="68"/>
      <c r="L54" s="65"/>
      <c r="M54" s="65"/>
      <c r="N54" s="65"/>
    </row>
    <row r="55" spans="1:14" s="20" customFormat="1">
      <c r="A55" s="88"/>
      <c r="B55" s="76"/>
      <c r="C55" s="88"/>
      <c r="D55" s="91"/>
      <c r="E55" s="91"/>
      <c r="F55" s="91"/>
      <c r="G55" s="111"/>
      <c r="H55" s="106"/>
      <c r="I55" s="90"/>
      <c r="J55" s="90"/>
      <c r="K55" s="30" t="s">
        <v>101</v>
      </c>
      <c r="L55" s="31">
        <v>855.1</v>
      </c>
      <c r="M55" s="31">
        <v>826.3</v>
      </c>
      <c r="N55" s="31">
        <v>827.6</v>
      </c>
    </row>
    <row r="56" spans="1:14" s="20" customFormat="1" ht="16.5" customHeight="1">
      <c r="A56" s="88"/>
      <c r="B56" s="76"/>
      <c r="C56" s="73"/>
      <c r="D56" s="91"/>
      <c r="E56" s="91"/>
      <c r="F56" s="91"/>
      <c r="G56" s="111"/>
      <c r="H56" s="106"/>
      <c r="I56" s="68"/>
      <c r="J56" s="68"/>
      <c r="K56" s="27">
        <v>850</v>
      </c>
      <c r="L56" s="31">
        <v>2</v>
      </c>
      <c r="M56" s="31">
        <v>2</v>
      </c>
      <c r="N56" s="31">
        <v>2</v>
      </c>
    </row>
    <row r="57" spans="1:14" ht="73.5" customHeight="1">
      <c r="A57" s="73"/>
      <c r="B57" s="70"/>
      <c r="C57" s="43" t="s">
        <v>134</v>
      </c>
      <c r="D57" s="31">
        <v>2073.9</v>
      </c>
      <c r="E57" s="31">
        <v>2140</v>
      </c>
      <c r="F57" s="31">
        <v>2223.8000000000002</v>
      </c>
      <c r="G57" s="44" t="s">
        <v>47</v>
      </c>
      <c r="H57" s="30" t="s">
        <v>27</v>
      </c>
      <c r="I57" s="37" t="s">
        <v>79</v>
      </c>
      <c r="J57" s="37" t="s">
        <v>80</v>
      </c>
      <c r="K57" s="37" t="s">
        <v>104</v>
      </c>
      <c r="L57" s="31">
        <v>2073.9</v>
      </c>
      <c r="M57" s="31">
        <v>2140</v>
      </c>
      <c r="N57" s="31">
        <v>2223.8000000000002</v>
      </c>
    </row>
    <row r="58" spans="1:14" ht="37.5" customHeight="1">
      <c r="A58" s="72">
        <v>17</v>
      </c>
      <c r="B58" s="69" t="s">
        <v>119</v>
      </c>
      <c r="C58" s="74" t="s">
        <v>134</v>
      </c>
      <c r="D58" s="64">
        <v>1424.7</v>
      </c>
      <c r="E58" s="64">
        <v>1468.2</v>
      </c>
      <c r="F58" s="64">
        <v>1523.3</v>
      </c>
      <c r="G58" s="69" t="s">
        <v>29</v>
      </c>
      <c r="H58" s="67" t="s">
        <v>27</v>
      </c>
      <c r="I58" s="67" t="s">
        <v>95</v>
      </c>
      <c r="J58" s="67" t="s">
        <v>97</v>
      </c>
      <c r="K58" s="30" t="s">
        <v>100</v>
      </c>
      <c r="L58" s="31">
        <v>1362.2</v>
      </c>
      <c r="M58" s="31">
        <v>1405.7</v>
      </c>
      <c r="N58" s="31">
        <v>1460.8</v>
      </c>
    </row>
    <row r="59" spans="1:14" ht="114.75" customHeight="1">
      <c r="A59" s="73"/>
      <c r="B59" s="70"/>
      <c r="C59" s="75"/>
      <c r="D59" s="65"/>
      <c r="E59" s="65"/>
      <c r="F59" s="65"/>
      <c r="G59" s="70"/>
      <c r="H59" s="68"/>
      <c r="I59" s="68"/>
      <c r="J59" s="68"/>
      <c r="K59" s="35" t="s">
        <v>101</v>
      </c>
      <c r="L59" s="36">
        <v>62.5</v>
      </c>
      <c r="M59" s="36">
        <v>62.5</v>
      </c>
      <c r="N59" s="36">
        <v>62.5</v>
      </c>
    </row>
    <row r="60" spans="1:14">
      <c r="A60" s="72">
        <v>18</v>
      </c>
      <c r="B60" s="69" t="s">
        <v>2</v>
      </c>
      <c r="C60" s="74" t="s">
        <v>135</v>
      </c>
      <c r="D60" s="64">
        <v>471.2</v>
      </c>
      <c r="E60" s="64">
        <v>485.7</v>
      </c>
      <c r="F60" s="64">
        <v>504.1</v>
      </c>
      <c r="G60" s="92" t="s">
        <v>35</v>
      </c>
      <c r="H60" s="67" t="s">
        <v>27</v>
      </c>
      <c r="I60" s="67" t="s">
        <v>91</v>
      </c>
      <c r="J60" s="67" t="s">
        <v>90</v>
      </c>
      <c r="K60" s="34" t="s">
        <v>100</v>
      </c>
      <c r="L60" s="33">
        <v>445.2</v>
      </c>
      <c r="M60" s="33">
        <v>459.7</v>
      </c>
      <c r="N60" s="33">
        <v>478.1</v>
      </c>
    </row>
    <row r="61" spans="1:14" ht="61.5" customHeight="1">
      <c r="A61" s="73"/>
      <c r="B61" s="70"/>
      <c r="C61" s="75"/>
      <c r="D61" s="65"/>
      <c r="E61" s="65"/>
      <c r="F61" s="65"/>
      <c r="G61" s="94"/>
      <c r="H61" s="68"/>
      <c r="I61" s="68"/>
      <c r="J61" s="68"/>
      <c r="K61" s="30" t="s">
        <v>101</v>
      </c>
      <c r="L61" s="31">
        <f>24.3+1.7</f>
        <v>26</v>
      </c>
      <c r="M61" s="31">
        <v>26</v>
      </c>
      <c r="N61" s="31">
        <v>26</v>
      </c>
    </row>
    <row r="62" spans="1:14">
      <c r="A62" s="72">
        <v>19</v>
      </c>
      <c r="B62" s="69" t="s">
        <v>3</v>
      </c>
      <c r="C62" s="74" t="s">
        <v>132</v>
      </c>
      <c r="D62" s="64">
        <v>465.2</v>
      </c>
      <c r="E62" s="64">
        <v>479.7</v>
      </c>
      <c r="F62" s="64">
        <v>498.1</v>
      </c>
      <c r="G62" s="69" t="s">
        <v>31</v>
      </c>
      <c r="H62" s="67" t="s">
        <v>27</v>
      </c>
      <c r="I62" s="67" t="s">
        <v>91</v>
      </c>
      <c r="J62" s="67" t="s">
        <v>92</v>
      </c>
      <c r="K62" s="30" t="s">
        <v>100</v>
      </c>
      <c r="L62" s="31">
        <v>445.2</v>
      </c>
      <c r="M62" s="31">
        <v>459.7</v>
      </c>
      <c r="N62" s="31">
        <v>478.1</v>
      </c>
    </row>
    <row r="63" spans="1:14" ht="51" customHeight="1">
      <c r="A63" s="73"/>
      <c r="B63" s="70"/>
      <c r="C63" s="75"/>
      <c r="D63" s="65"/>
      <c r="E63" s="65"/>
      <c r="F63" s="65"/>
      <c r="G63" s="70"/>
      <c r="H63" s="68"/>
      <c r="I63" s="68"/>
      <c r="J63" s="68"/>
      <c r="K63" s="30" t="s">
        <v>101</v>
      </c>
      <c r="L63" s="31">
        <v>20</v>
      </c>
      <c r="M63" s="31">
        <v>20</v>
      </c>
      <c r="N63" s="31">
        <v>20</v>
      </c>
    </row>
    <row r="64" spans="1:14" s="20" customFormat="1">
      <c r="A64" s="72">
        <v>20</v>
      </c>
      <c r="B64" s="69" t="s">
        <v>4</v>
      </c>
      <c r="C64" s="74" t="s">
        <v>136</v>
      </c>
      <c r="D64" s="64">
        <v>270</v>
      </c>
      <c r="E64" s="64">
        <v>289.39999999999998</v>
      </c>
      <c r="F64" s="64">
        <v>309.60000000000002</v>
      </c>
      <c r="G64" s="69" t="s">
        <v>36</v>
      </c>
      <c r="H64" s="67" t="s">
        <v>24</v>
      </c>
      <c r="I64" s="67" t="s">
        <v>71</v>
      </c>
      <c r="J64" s="67" t="s">
        <v>81</v>
      </c>
      <c r="K64" s="30" t="s">
        <v>101</v>
      </c>
      <c r="L64" s="31">
        <v>9.1</v>
      </c>
      <c r="M64" s="31">
        <v>9.1</v>
      </c>
      <c r="N64" s="31">
        <v>8.9</v>
      </c>
    </row>
    <row r="65" spans="1:14" s="20" customFormat="1" ht="51.75" customHeight="1">
      <c r="A65" s="73"/>
      <c r="B65" s="70"/>
      <c r="C65" s="75"/>
      <c r="D65" s="65"/>
      <c r="E65" s="65"/>
      <c r="F65" s="65"/>
      <c r="G65" s="70"/>
      <c r="H65" s="68"/>
      <c r="I65" s="68"/>
      <c r="J65" s="68"/>
      <c r="K65" s="30" t="s">
        <v>102</v>
      </c>
      <c r="L65" s="31">
        <f>475-214.1</f>
        <v>260.89999999999998</v>
      </c>
      <c r="M65" s="31">
        <f>494.4-214.1</f>
        <v>280.29999999999995</v>
      </c>
      <c r="N65" s="31">
        <f>514.8-214.1</f>
        <v>300.69999999999993</v>
      </c>
    </row>
    <row r="66" spans="1:14" s="19" customFormat="1">
      <c r="A66" s="72">
        <v>21</v>
      </c>
      <c r="B66" s="69" t="s">
        <v>5</v>
      </c>
      <c r="C66" s="74" t="s">
        <v>137</v>
      </c>
      <c r="D66" s="64">
        <v>5376.4</v>
      </c>
      <c r="E66" s="64">
        <v>7551.6</v>
      </c>
      <c r="F66" s="64">
        <v>7780.9</v>
      </c>
      <c r="G66" s="78" t="s">
        <v>44</v>
      </c>
      <c r="H66" s="67" t="s">
        <v>24</v>
      </c>
      <c r="I66" s="67" t="s">
        <v>71</v>
      </c>
      <c r="J66" s="67" t="s">
        <v>74</v>
      </c>
      <c r="K66" s="34" t="s">
        <v>101</v>
      </c>
      <c r="L66" s="33">
        <v>37.4</v>
      </c>
      <c r="M66" s="33">
        <v>55</v>
      </c>
      <c r="N66" s="33">
        <v>55</v>
      </c>
    </row>
    <row r="67" spans="1:14" s="19" customFormat="1" ht="168" customHeight="1">
      <c r="A67" s="73"/>
      <c r="B67" s="70"/>
      <c r="C67" s="75"/>
      <c r="D67" s="65"/>
      <c r="E67" s="65"/>
      <c r="F67" s="65"/>
      <c r="G67" s="79"/>
      <c r="H67" s="75"/>
      <c r="I67" s="75"/>
      <c r="J67" s="75"/>
      <c r="K67" s="30" t="s">
        <v>102</v>
      </c>
      <c r="L67" s="31">
        <v>5339</v>
      </c>
      <c r="M67" s="31">
        <f>7605.4-108.8</f>
        <v>7496.5999999999995</v>
      </c>
      <c r="N67" s="31">
        <f>7834.7-108.8</f>
        <v>7725.9</v>
      </c>
    </row>
    <row r="68" spans="1:14">
      <c r="A68" s="72">
        <v>22</v>
      </c>
      <c r="B68" s="69" t="s">
        <v>6</v>
      </c>
      <c r="C68" s="74" t="s">
        <v>138</v>
      </c>
      <c r="D68" s="64">
        <v>2457.5</v>
      </c>
      <c r="E68" s="64">
        <v>4169.8</v>
      </c>
      <c r="F68" s="64">
        <v>4169.8</v>
      </c>
      <c r="G68" s="109" t="s">
        <v>42</v>
      </c>
      <c r="H68" s="67" t="s">
        <v>25</v>
      </c>
      <c r="I68" s="67" t="s">
        <v>62</v>
      </c>
      <c r="J68" s="67" t="s">
        <v>66</v>
      </c>
      <c r="K68" s="30" t="s">
        <v>101</v>
      </c>
      <c r="L68" s="31">
        <v>52</v>
      </c>
      <c r="M68" s="31">
        <v>81.8</v>
      </c>
      <c r="N68" s="31">
        <v>81.8</v>
      </c>
    </row>
    <row r="69" spans="1:14" ht="97.5" customHeight="1">
      <c r="A69" s="73"/>
      <c r="B69" s="70"/>
      <c r="C69" s="75"/>
      <c r="D69" s="65"/>
      <c r="E69" s="65"/>
      <c r="F69" s="65"/>
      <c r="G69" s="110"/>
      <c r="H69" s="68"/>
      <c r="I69" s="68"/>
      <c r="J69" s="68"/>
      <c r="K69" s="30" t="s">
        <v>102</v>
      </c>
      <c r="L69" s="31">
        <v>2405.5</v>
      </c>
      <c r="M69" s="31">
        <v>4088</v>
      </c>
      <c r="N69" s="31">
        <v>4088</v>
      </c>
    </row>
    <row r="70" spans="1:14" s="20" customFormat="1" ht="114.75" customHeight="1">
      <c r="A70" s="28">
        <v>23</v>
      </c>
      <c r="B70" s="32" t="s">
        <v>7</v>
      </c>
      <c r="C70" s="27" t="s">
        <v>139</v>
      </c>
      <c r="D70" s="31">
        <v>127.4</v>
      </c>
      <c r="E70" s="31">
        <v>321</v>
      </c>
      <c r="F70" s="31">
        <v>333.6</v>
      </c>
      <c r="G70" s="32" t="s">
        <v>50</v>
      </c>
      <c r="H70" s="30" t="s">
        <v>24</v>
      </c>
      <c r="I70" s="30" t="s">
        <v>62</v>
      </c>
      <c r="J70" s="30" t="s">
        <v>82</v>
      </c>
      <c r="K70" s="30" t="s">
        <v>102</v>
      </c>
      <c r="L70" s="31">
        <v>127.4</v>
      </c>
      <c r="M70" s="31">
        <v>321</v>
      </c>
      <c r="N70" s="31">
        <v>333.6</v>
      </c>
    </row>
    <row r="71" spans="1:14">
      <c r="A71" s="72">
        <v>24</v>
      </c>
      <c r="B71" s="76" t="s">
        <v>8</v>
      </c>
      <c r="C71" s="74" t="s">
        <v>140</v>
      </c>
      <c r="D71" s="64">
        <v>1.9</v>
      </c>
      <c r="E71" s="64">
        <v>1.9</v>
      </c>
      <c r="F71" s="64">
        <v>1.9</v>
      </c>
      <c r="G71" s="76" t="s">
        <v>52</v>
      </c>
      <c r="H71" s="67" t="s">
        <v>24</v>
      </c>
      <c r="I71" s="67" t="s">
        <v>71</v>
      </c>
      <c r="J71" s="67" t="s">
        <v>84</v>
      </c>
      <c r="K71" s="30" t="s">
        <v>101</v>
      </c>
      <c r="L71" s="31">
        <v>0.1</v>
      </c>
      <c r="M71" s="31">
        <v>0.1</v>
      </c>
      <c r="N71" s="31">
        <v>0.1</v>
      </c>
    </row>
    <row r="72" spans="1:14" ht="87" customHeight="1">
      <c r="A72" s="73"/>
      <c r="B72" s="70"/>
      <c r="C72" s="75"/>
      <c r="D72" s="65"/>
      <c r="E72" s="65"/>
      <c r="F72" s="65"/>
      <c r="G72" s="70"/>
      <c r="H72" s="68"/>
      <c r="I72" s="68"/>
      <c r="J72" s="68"/>
      <c r="K72" s="30" t="s">
        <v>102</v>
      </c>
      <c r="L72" s="31">
        <v>1.8</v>
      </c>
      <c r="M72" s="31">
        <v>1.8</v>
      </c>
      <c r="N72" s="31">
        <v>1.8</v>
      </c>
    </row>
    <row r="73" spans="1:14" s="19" customFormat="1" ht="95.25" customHeight="1">
      <c r="A73" s="72">
        <v>25</v>
      </c>
      <c r="B73" s="69" t="s">
        <v>222</v>
      </c>
      <c r="C73" s="74" t="s">
        <v>141</v>
      </c>
      <c r="D73" s="64">
        <v>18947.099999999999</v>
      </c>
      <c r="E73" s="64">
        <v>18300.099999999999</v>
      </c>
      <c r="F73" s="64">
        <v>20530.5</v>
      </c>
      <c r="G73" s="69" t="s">
        <v>221</v>
      </c>
      <c r="H73" s="67" t="s">
        <v>24</v>
      </c>
      <c r="I73" s="67" t="s">
        <v>62</v>
      </c>
      <c r="J73" s="67" t="s">
        <v>83</v>
      </c>
      <c r="K73" s="30" t="s">
        <v>101</v>
      </c>
      <c r="L73" s="31">
        <v>15</v>
      </c>
      <c r="M73" s="31">
        <v>15</v>
      </c>
      <c r="N73" s="31">
        <v>20</v>
      </c>
    </row>
    <row r="74" spans="1:14" s="19" customFormat="1" ht="111" customHeight="1">
      <c r="A74" s="88"/>
      <c r="B74" s="76"/>
      <c r="C74" s="77"/>
      <c r="D74" s="66"/>
      <c r="E74" s="66"/>
      <c r="F74" s="66"/>
      <c r="G74" s="76"/>
      <c r="H74" s="107"/>
      <c r="I74" s="68"/>
      <c r="J74" s="68"/>
      <c r="K74" s="30" t="s">
        <v>102</v>
      </c>
      <c r="L74" s="31">
        <v>17343</v>
      </c>
      <c r="M74" s="31">
        <v>18285.099999999999</v>
      </c>
      <c r="N74" s="31">
        <v>20510.5</v>
      </c>
    </row>
    <row r="75" spans="1:14" s="19" customFormat="1" ht="51.75" customHeight="1">
      <c r="A75" s="88"/>
      <c r="B75" s="76"/>
      <c r="C75" s="77"/>
      <c r="D75" s="66"/>
      <c r="E75" s="66"/>
      <c r="F75" s="66"/>
      <c r="G75" s="76"/>
      <c r="H75" s="67" t="s">
        <v>24</v>
      </c>
      <c r="I75" s="67" t="s">
        <v>62</v>
      </c>
      <c r="J75" s="67" t="s">
        <v>217</v>
      </c>
      <c r="K75" s="30" t="s">
        <v>101</v>
      </c>
      <c r="L75" s="33">
        <f>1-0.9</f>
        <v>9.9999999999999978E-2</v>
      </c>
      <c r="M75" s="33"/>
      <c r="N75" s="33"/>
    </row>
    <row r="76" spans="1:14" s="19" customFormat="1" ht="177" customHeight="1">
      <c r="A76" s="73"/>
      <c r="B76" s="70"/>
      <c r="C76" s="75"/>
      <c r="D76" s="65"/>
      <c r="E76" s="65"/>
      <c r="F76" s="65"/>
      <c r="G76" s="70"/>
      <c r="H76" s="68"/>
      <c r="I76" s="68"/>
      <c r="J76" s="68"/>
      <c r="K76" s="30" t="s">
        <v>102</v>
      </c>
      <c r="L76" s="33">
        <f>1479.3+109.7</f>
        <v>1589</v>
      </c>
      <c r="M76" s="33"/>
      <c r="N76" s="33"/>
    </row>
    <row r="77" spans="1:14">
      <c r="A77" s="72">
        <v>26</v>
      </c>
      <c r="B77" s="69" t="s">
        <v>14</v>
      </c>
      <c r="C77" s="74" t="s">
        <v>142</v>
      </c>
      <c r="D77" s="64">
        <v>13686</v>
      </c>
      <c r="E77" s="64">
        <v>14914.5</v>
      </c>
      <c r="F77" s="64">
        <v>14913.6</v>
      </c>
      <c r="G77" s="69" t="s">
        <v>37</v>
      </c>
      <c r="H77" s="67" t="s">
        <v>24</v>
      </c>
      <c r="I77" s="67" t="s">
        <v>71</v>
      </c>
      <c r="J77" s="67" t="s">
        <v>85</v>
      </c>
      <c r="K77" s="30" t="s">
        <v>101</v>
      </c>
      <c r="L77" s="33">
        <v>170</v>
      </c>
      <c r="M77" s="33">
        <v>170</v>
      </c>
      <c r="N77" s="33">
        <v>170</v>
      </c>
    </row>
    <row r="78" spans="1:14" ht="45.75" customHeight="1">
      <c r="A78" s="73"/>
      <c r="B78" s="70"/>
      <c r="C78" s="75"/>
      <c r="D78" s="65"/>
      <c r="E78" s="65"/>
      <c r="F78" s="65"/>
      <c r="G78" s="70"/>
      <c r="H78" s="68"/>
      <c r="I78" s="68"/>
      <c r="J78" s="68"/>
      <c r="K78" s="30" t="s">
        <v>102</v>
      </c>
      <c r="L78" s="33">
        <v>13516</v>
      </c>
      <c r="M78" s="33">
        <v>14744.5</v>
      </c>
      <c r="N78" s="33">
        <v>14743.6</v>
      </c>
    </row>
    <row r="79" spans="1:14" s="19" customFormat="1" ht="69.75" customHeight="1">
      <c r="A79" s="72">
        <v>27</v>
      </c>
      <c r="B79" s="69" t="s">
        <v>9</v>
      </c>
      <c r="C79" s="74" t="s">
        <v>121</v>
      </c>
      <c r="D79" s="64">
        <v>1505</v>
      </c>
      <c r="E79" s="64">
        <v>4103.1000000000004</v>
      </c>
      <c r="F79" s="64">
        <v>4267.2</v>
      </c>
      <c r="G79" s="69" t="s">
        <v>51</v>
      </c>
      <c r="H79" s="67" t="s">
        <v>24</v>
      </c>
      <c r="I79" s="67" t="s">
        <v>86</v>
      </c>
      <c r="J79" s="67" t="s">
        <v>87</v>
      </c>
      <c r="K79" s="30" t="s">
        <v>101</v>
      </c>
      <c r="L79" s="33">
        <v>0.2</v>
      </c>
      <c r="M79" s="33">
        <v>3.1</v>
      </c>
      <c r="N79" s="33">
        <v>7.2</v>
      </c>
    </row>
    <row r="80" spans="1:14" s="19" customFormat="1" ht="107.25" customHeight="1">
      <c r="A80" s="73"/>
      <c r="B80" s="70"/>
      <c r="C80" s="75"/>
      <c r="D80" s="65"/>
      <c r="E80" s="65"/>
      <c r="F80" s="65"/>
      <c r="G80" s="70"/>
      <c r="H80" s="68"/>
      <c r="I80" s="68"/>
      <c r="J80" s="68"/>
      <c r="K80" s="30" t="s">
        <v>102</v>
      </c>
      <c r="L80" s="31">
        <v>1504.8</v>
      </c>
      <c r="M80" s="31">
        <v>4100</v>
      </c>
      <c r="N80" s="31">
        <v>4260</v>
      </c>
    </row>
    <row r="81" spans="1:14" ht="35.25" customHeight="1">
      <c r="A81" s="72">
        <v>28</v>
      </c>
      <c r="B81" s="69" t="s">
        <v>0</v>
      </c>
      <c r="C81" s="74" t="s">
        <v>143</v>
      </c>
      <c r="D81" s="64">
        <v>0.3</v>
      </c>
      <c r="E81" s="64">
        <v>0.3</v>
      </c>
      <c r="F81" s="64">
        <v>0.3</v>
      </c>
      <c r="G81" s="78" t="s">
        <v>53</v>
      </c>
      <c r="H81" s="67" t="s">
        <v>27</v>
      </c>
      <c r="I81" s="67" t="s">
        <v>91</v>
      </c>
      <c r="J81" s="67" t="s">
        <v>93</v>
      </c>
      <c r="K81" s="67" t="s">
        <v>101</v>
      </c>
      <c r="L81" s="64">
        <v>0.3</v>
      </c>
      <c r="M81" s="64">
        <v>0.3</v>
      </c>
      <c r="N81" s="64">
        <v>0.3</v>
      </c>
    </row>
    <row r="82" spans="1:14" ht="104.25" customHeight="1">
      <c r="A82" s="73"/>
      <c r="B82" s="70"/>
      <c r="C82" s="75"/>
      <c r="D82" s="65"/>
      <c r="E82" s="65"/>
      <c r="F82" s="65"/>
      <c r="G82" s="79"/>
      <c r="H82" s="68"/>
      <c r="I82" s="68"/>
      <c r="J82" s="68"/>
      <c r="K82" s="68"/>
      <c r="L82" s="65"/>
      <c r="M82" s="65"/>
      <c r="N82" s="65"/>
    </row>
    <row r="83" spans="1:14">
      <c r="A83" s="72">
        <v>29</v>
      </c>
      <c r="B83" s="78" t="s">
        <v>10</v>
      </c>
      <c r="C83" s="74" t="s">
        <v>121</v>
      </c>
      <c r="D83" s="64">
        <v>422.2</v>
      </c>
      <c r="E83" s="64">
        <f>M83+M84</f>
        <v>296.5</v>
      </c>
      <c r="F83" s="64">
        <f>N83+N84</f>
        <v>308.5</v>
      </c>
      <c r="G83" s="78" t="s">
        <v>38</v>
      </c>
      <c r="H83" s="67" t="s">
        <v>24</v>
      </c>
      <c r="I83" s="67" t="s">
        <v>62</v>
      </c>
      <c r="J83" s="67" t="s">
        <v>192</v>
      </c>
      <c r="K83" s="30" t="s">
        <v>101</v>
      </c>
      <c r="L83" s="31">
        <v>4.2</v>
      </c>
      <c r="M83" s="31">
        <v>6</v>
      </c>
      <c r="N83" s="31">
        <v>6</v>
      </c>
    </row>
    <row r="84" spans="1:14" ht="77.25" customHeight="1">
      <c r="A84" s="73"/>
      <c r="B84" s="79"/>
      <c r="C84" s="75"/>
      <c r="D84" s="65"/>
      <c r="E84" s="65"/>
      <c r="F84" s="65"/>
      <c r="G84" s="79"/>
      <c r="H84" s="68"/>
      <c r="I84" s="68"/>
      <c r="J84" s="68"/>
      <c r="K84" s="30" t="s">
        <v>102</v>
      </c>
      <c r="L84" s="31">
        <v>418</v>
      </c>
      <c r="M84" s="31">
        <v>290.5</v>
      </c>
      <c r="N84" s="31">
        <v>302.5</v>
      </c>
    </row>
    <row r="85" spans="1:14" ht="99" customHeight="1">
      <c r="A85" s="45">
        <v>30</v>
      </c>
      <c r="B85" s="40" t="s">
        <v>11</v>
      </c>
      <c r="C85" s="41" t="s">
        <v>138</v>
      </c>
      <c r="D85" s="38">
        <v>0</v>
      </c>
      <c r="E85" s="38">
        <v>30</v>
      </c>
      <c r="F85" s="38">
        <v>30</v>
      </c>
      <c r="G85" s="40" t="s">
        <v>207</v>
      </c>
      <c r="H85" s="37" t="s">
        <v>25</v>
      </c>
      <c r="I85" s="37" t="s">
        <v>62</v>
      </c>
      <c r="J85" s="37" t="s">
        <v>67</v>
      </c>
      <c r="K85" s="37" t="s">
        <v>102</v>
      </c>
      <c r="L85" s="38">
        <v>0</v>
      </c>
      <c r="M85" s="38">
        <v>30</v>
      </c>
      <c r="N85" s="38">
        <v>30</v>
      </c>
    </row>
    <row r="86" spans="1:14" s="20" customFormat="1" ht="64.5" customHeight="1">
      <c r="A86" s="72">
        <v>31</v>
      </c>
      <c r="B86" s="78" t="s">
        <v>117</v>
      </c>
      <c r="C86" s="74" t="s">
        <v>147</v>
      </c>
      <c r="D86" s="64">
        <v>26343.5</v>
      </c>
      <c r="E86" s="64">
        <v>22650.6</v>
      </c>
      <c r="F86" s="64">
        <v>28230.799999999999</v>
      </c>
      <c r="G86" s="78" t="s">
        <v>206</v>
      </c>
      <c r="H86" s="67" t="s">
        <v>24</v>
      </c>
      <c r="I86" s="67" t="s">
        <v>62</v>
      </c>
      <c r="J86" s="74" t="s">
        <v>187</v>
      </c>
      <c r="K86" s="67" t="s">
        <v>101</v>
      </c>
      <c r="L86" s="64">
        <f>343.9-82.5</f>
        <v>261.39999999999998</v>
      </c>
      <c r="M86" s="64">
        <f>335.9-82.5</f>
        <v>253.39999999999998</v>
      </c>
      <c r="N86" s="64">
        <f>418.4-82.5</f>
        <v>335.9</v>
      </c>
    </row>
    <row r="87" spans="1:14" s="20" customFormat="1" ht="94.5" customHeight="1">
      <c r="A87" s="88"/>
      <c r="B87" s="89"/>
      <c r="C87" s="77"/>
      <c r="D87" s="66"/>
      <c r="E87" s="66"/>
      <c r="F87" s="66"/>
      <c r="G87" s="79"/>
      <c r="H87" s="77"/>
      <c r="I87" s="77"/>
      <c r="J87" s="75"/>
      <c r="K87" s="75"/>
      <c r="L87" s="75"/>
      <c r="M87" s="75"/>
      <c r="N87" s="75"/>
    </row>
    <row r="88" spans="1:14" s="20" customFormat="1" ht="72" customHeight="1">
      <c r="A88" s="73"/>
      <c r="B88" s="79"/>
      <c r="C88" s="75"/>
      <c r="D88" s="65"/>
      <c r="E88" s="65"/>
      <c r="F88" s="65"/>
      <c r="G88" s="32" t="s">
        <v>208</v>
      </c>
      <c r="H88" s="75"/>
      <c r="I88" s="75"/>
      <c r="J88" s="30" t="s">
        <v>189</v>
      </c>
      <c r="K88" s="37" t="s">
        <v>102</v>
      </c>
      <c r="L88" s="38">
        <v>26082.1</v>
      </c>
      <c r="M88" s="38">
        <v>22397.200000000001</v>
      </c>
      <c r="N88" s="38">
        <v>27894.9</v>
      </c>
    </row>
    <row r="89" spans="1:14" s="19" customFormat="1" ht="135.75" customHeight="1">
      <c r="A89" s="87">
        <v>32</v>
      </c>
      <c r="B89" s="82" t="s">
        <v>148</v>
      </c>
      <c r="C89" s="86" t="s">
        <v>143</v>
      </c>
      <c r="D89" s="108">
        <v>29491.7</v>
      </c>
      <c r="E89" s="108">
        <v>31225.5</v>
      </c>
      <c r="F89" s="108">
        <v>32871</v>
      </c>
      <c r="G89" s="82" t="s">
        <v>194</v>
      </c>
      <c r="H89" s="86">
        <v>902</v>
      </c>
      <c r="I89" s="106" t="s">
        <v>156</v>
      </c>
      <c r="J89" s="30" t="s">
        <v>193</v>
      </c>
      <c r="K89" s="30" t="s">
        <v>155</v>
      </c>
      <c r="L89" s="31">
        <v>7866</v>
      </c>
      <c r="M89" s="31">
        <v>7279.5</v>
      </c>
      <c r="N89" s="31">
        <v>7638.3</v>
      </c>
    </row>
    <row r="90" spans="1:14" s="19" customFormat="1" ht="153.75" customHeight="1">
      <c r="A90" s="87"/>
      <c r="B90" s="82"/>
      <c r="C90" s="86"/>
      <c r="D90" s="108"/>
      <c r="E90" s="108"/>
      <c r="F90" s="108"/>
      <c r="G90" s="82"/>
      <c r="H90" s="86"/>
      <c r="I90" s="106"/>
      <c r="J90" s="30" t="s">
        <v>157</v>
      </c>
      <c r="K90" s="30" t="s">
        <v>155</v>
      </c>
      <c r="L90" s="31">
        <v>19832.8</v>
      </c>
      <c r="M90" s="31">
        <v>20675.7</v>
      </c>
      <c r="N90" s="31">
        <v>21750</v>
      </c>
    </row>
    <row r="91" spans="1:14" s="19" customFormat="1" ht="109.5" customHeight="1">
      <c r="A91" s="87"/>
      <c r="B91" s="82"/>
      <c r="C91" s="86"/>
      <c r="D91" s="108"/>
      <c r="E91" s="108"/>
      <c r="F91" s="108"/>
      <c r="G91" s="82"/>
      <c r="H91" s="86"/>
      <c r="I91" s="30" t="s">
        <v>209</v>
      </c>
      <c r="J91" s="30" t="s">
        <v>157</v>
      </c>
      <c r="K91" s="30" t="s">
        <v>155</v>
      </c>
      <c r="L91" s="31">
        <v>1792.9</v>
      </c>
      <c r="M91" s="31">
        <v>3270.3</v>
      </c>
      <c r="N91" s="31">
        <v>3482.7</v>
      </c>
    </row>
    <row r="92" spans="1:14" ht="156" customHeight="1">
      <c r="A92" s="46">
        <v>33</v>
      </c>
      <c r="B92" s="47" t="s">
        <v>199</v>
      </c>
      <c r="C92" s="48" t="s">
        <v>138</v>
      </c>
      <c r="D92" s="36">
        <v>12745</v>
      </c>
      <c r="E92" s="36">
        <v>12618.3</v>
      </c>
      <c r="F92" s="36">
        <v>12926.9</v>
      </c>
      <c r="G92" s="32" t="s">
        <v>149</v>
      </c>
      <c r="H92" s="48">
        <v>907</v>
      </c>
      <c r="I92" s="48">
        <v>1004</v>
      </c>
      <c r="J92" s="35" t="s">
        <v>158</v>
      </c>
      <c r="K92" s="37" t="s">
        <v>102</v>
      </c>
      <c r="L92" s="38">
        <v>12745</v>
      </c>
      <c r="M92" s="38">
        <v>12618.3</v>
      </c>
      <c r="N92" s="38">
        <v>12926.9</v>
      </c>
    </row>
    <row r="93" spans="1:14" s="20" customFormat="1" ht="164.25" customHeight="1">
      <c r="A93" s="46">
        <v>34</v>
      </c>
      <c r="B93" s="32" t="s">
        <v>150</v>
      </c>
      <c r="C93" s="27" t="s">
        <v>165</v>
      </c>
      <c r="D93" s="31">
        <v>52505.3</v>
      </c>
      <c r="E93" s="31">
        <v>54702.3</v>
      </c>
      <c r="F93" s="31">
        <v>57489.5</v>
      </c>
      <c r="G93" s="32" t="s">
        <v>151</v>
      </c>
      <c r="H93" s="27">
        <v>913</v>
      </c>
      <c r="I93" s="27">
        <v>1002</v>
      </c>
      <c r="J93" s="30" t="s">
        <v>159</v>
      </c>
      <c r="K93" s="37" t="s">
        <v>155</v>
      </c>
      <c r="L93" s="38">
        <v>52505.3</v>
      </c>
      <c r="M93" s="38">
        <v>54702.3</v>
      </c>
      <c r="N93" s="38">
        <v>57489.5</v>
      </c>
    </row>
    <row r="94" spans="1:14">
      <c r="A94" s="72">
        <v>35</v>
      </c>
      <c r="B94" s="82" t="s">
        <v>12</v>
      </c>
      <c r="C94" s="74" t="s">
        <v>121</v>
      </c>
      <c r="D94" s="64">
        <v>4174</v>
      </c>
      <c r="E94" s="64">
        <v>7054.6</v>
      </c>
      <c r="F94" s="64">
        <v>7083.5</v>
      </c>
      <c r="G94" s="78" t="s">
        <v>48</v>
      </c>
      <c r="H94" s="67" t="s">
        <v>24</v>
      </c>
      <c r="I94" s="67" t="s">
        <v>62</v>
      </c>
      <c r="J94" s="67" t="s">
        <v>191</v>
      </c>
      <c r="K94" s="37" t="s">
        <v>101</v>
      </c>
      <c r="L94" s="38">
        <v>45</v>
      </c>
      <c r="M94" s="38">
        <v>75</v>
      </c>
      <c r="N94" s="38">
        <v>75</v>
      </c>
    </row>
    <row r="95" spans="1:14" ht="103.5" customHeight="1">
      <c r="A95" s="73"/>
      <c r="B95" s="82"/>
      <c r="C95" s="75"/>
      <c r="D95" s="65"/>
      <c r="E95" s="65"/>
      <c r="F95" s="65"/>
      <c r="G95" s="79"/>
      <c r="H95" s="68"/>
      <c r="I95" s="68"/>
      <c r="J95" s="68"/>
      <c r="K95" s="37" t="s">
        <v>102</v>
      </c>
      <c r="L95" s="38">
        <v>4129</v>
      </c>
      <c r="M95" s="38">
        <v>6979.6</v>
      </c>
      <c r="N95" s="38">
        <v>7008.5</v>
      </c>
    </row>
    <row r="96" spans="1:14">
      <c r="A96" s="72">
        <v>36</v>
      </c>
      <c r="B96" s="78" t="s">
        <v>114</v>
      </c>
      <c r="C96" s="74" t="s">
        <v>144</v>
      </c>
      <c r="D96" s="64">
        <f>1067.9+6.1</f>
        <v>1074</v>
      </c>
      <c r="E96" s="64">
        <v>1110.4000000000001</v>
      </c>
      <c r="F96" s="64">
        <v>1154.9000000000001</v>
      </c>
      <c r="G96" s="78" t="s">
        <v>49</v>
      </c>
      <c r="H96" s="67" t="s">
        <v>24</v>
      </c>
      <c r="I96" s="67" t="s">
        <v>71</v>
      </c>
      <c r="J96" s="67" t="s">
        <v>88</v>
      </c>
      <c r="K96" s="37" t="s">
        <v>101</v>
      </c>
      <c r="L96" s="38">
        <f>10.9-0.5</f>
        <v>10.4</v>
      </c>
      <c r="M96" s="38">
        <v>10.4</v>
      </c>
      <c r="N96" s="38">
        <v>10.9</v>
      </c>
    </row>
    <row r="97" spans="1:14" ht="68.25" customHeight="1">
      <c r="A97" s="73"/>
      <c r="B97" s="79"/>
      <c r="C97" s="75"/>
      <c r="D97" s="65"/>
      <c r="E97" s="65"/>
      <c r="F97" s="65"/>
      <c r="G97" s="79"/>
      <c r="H97" s="68"/>
      <c r="I97" s="68"/>
      <c r="J97" s="68"/>
      <c r="K97" s="37" t="s">
        <v>102</v>
      </c>
      <c r="L97" s="38">
        <f>1057+6.6</f>
        <v>1063.5999999999999</v>
      </c>
      <c r="M97" s="38">
        <v>1100</v>
      </c>
      <c r="N97" s="38">
        <v>1144</v>
      </c>
    </row>
    <row r="98" spans="1:14">
      <c r="A98" s="72">
        <v>37</v>
      </c>
      <c r="B98" s="78" t="s">
        <v>13</v>
      </c>
      <c r="C98" s="74" t="s">
        <v>145</v>
      </c>
      <c r="D98" s="64">
        <v>2020.3</v>
      </c>
      <c r="E98" s="64">
        <v>2153.8000000000002</v>
      </c>
      <c r="F98" s="64">
        <v>2239.6999999999998</v>
      </c>
      <c r="G98" s="78" t="s">
        <v>54</v>
      </c>
      <c r="H98" s="67" t="s">
        <v>24</v>
      </c>
      <c r="I98" s="67" t="s">
        <v>71</v>
      </c>
      <c r="J98" s="67" t="s">
        <v>89</v>
      </c>
      <c r="K98" s="37" t="s">
        <v>101</v>
      </c>
      <c r="L98" s="38">
        <v>20</v>
      </c>
      <c r="M98" s="38">
        <v>20.8</v>
      </c>
      <c r="N98" s="38">
        <v>21.7</v>
      </c>
    </row>
    <row r="99" spans="1:14" ht="154.5" customHeight="1">
      <c r="A99" s="73"/>
      <c r="B99" s="79"/>
      <c r="C99" s="75"/>
      <c r="D99" s="65"/>
      <c r="E99" s="65"/>
      <c r="F99" s="65"/>
      <c r="G99" s="79"/>
      <c r="H99" s="68"/>
      <c r="I99" s="68"/>
      <c r="J99" s="68"/>
      <c r="K99" s="37" t="s">
        <v>102</v>
      </c>
      <c r="L99" s="38">
        <v>2000.3</v>
      </c>
      <c r="M99" s="38">
        <v>2133</v>
      </c>
      <c r="N99" s="38">
        <v>2218</v>
      </c>
    </row>
    <row r="100" spans="1:14" s="20" customFormat="1" ht="341.25" customHeight="1">
      <c r="A100" s="45">
        <v>38</v>
      </c>
      <c r="B100" s="40" t="s">
        <v>118</v>
      </c>
      <c r="C100" s="41" t="s">
        <v>146</v>
      </c>
      <c r="D100" s="38">
        <v>8010</v>
      </c>
      <c r="E100" s="38">
        <v>6807.5</v>
      </c>
      <c r="F100" s="38">
        <v>6807.5</v>
      </c>
      <c r="G100" s="40" t="s">
        <v>99</v>
      </c>
      <c r="H100" s="37" t="s">
        <v>27</v>
      </c>
      <c r="I100" s="37" t="s">
        <v>62</v>
      </c>
      <c r="J100" s="37" t="s">
        <v>168</v>
      </c>
      <c r="K100" s="37" t="s">
        <v>103</v>
      </c>
      <c r="L100" s="38">
        <v>8010</v>
      </c>
      <c r="M100" s="38">
        <v>6807.5</v>
      </c>
      <c r="N100" s="38">
        <v>6807.5</v>
      </c>
    </row>
    <row r="101" spans="1:14" ht="132.75" customHeight="1">
      <c r="A101" s="72">
        <v>39</v>
      </c>
      <c r="B101" s="78" t="s">
        <v>203</v>
      </c>
      <c r="C101" s="84" t="s">
        <v>143</v>
      </c>
      <c r="D101" s="64">
        <v>0</v>
      </c>
      <c r="E101" s="64">
        <v>5931.4</v>
      </c>
      <c r="F101" s="64">
        <v>2752.7</v>
      </c>
      <c r="G101" s="40" t="s">
        <v>163</v>
      </c>
      <c r="H101" s="37" t="s">
        <v>27</v>
      </c>
      <c r="I101" s="37" t="s">
        <v>95</v>
      </c>
      <c r="J101" s="37" t="s">
        <v>164</v>
      </c>
      <c r="K101" s="37" t="s">
        <v>162</v>
      </c>
      <c r="L101" s="38">
        <v>0</v>
      </c>
      <c r="M101" s="38">
        <v>3197.7</v>
      </c>
      <c r="N101" s="38">
        <v>0</v>
      </c>
    </row>
    <row r="102" spans="1:14" ht="162" customHeight="1">
      <c r="A102" s="73"/>
      <c r="B102" s="79"/>
      <c r="C102" s="85"/>
      <c r="D102" s="65"/>
      <c r="E102" s="65"/>
      <c r="F102" s="65"/>
      <c r="G102" s="40" t="s">
        <v>215</v>
      </c>
      <c r="H102" s="37" t="s">
        <v>27</v>
      </c>
      <c r="I102" s="37" t="s">
        <v>95</v>
      </c>
      <c r="J102" s="37" t="s">
        <v>214</v>
      </c>
      <c r="K102" s="37" t="s">
        <v>162</v>
      </c>
      <c r="L102" s="38">
        <v>0</v>
      </c>
      <c r="M102" s="38">
        <v>2733.7</v>
      </c>
      <c r="N102" s="38">
        <v>2752.7</v>
      </c>
    </row>
    <row r="103" spans="1:14" ht="98.25" customHeight="1">
      <c r="A103" s="72">
        <v>40</v>
      </c>
      <c r="B103" s="78" t="s">
        <v>152</v>
      </c>
      <c r="C103" s="84" t="s">
        <v>166</v>
      </c>
      <c r="D103" s="64">
        <v>24894.2</v>
      </c>
      <c r="E103" s="64">
        <v>25658.400000000001</v>
      </c>
      <c r="F103" s="64">
        <v>26608.6</v>
      </c>
      <c r="G103" s="78" t="s">
        <v>160</v>
      </c>
      <c r="H103" s="67" t="s">
        <v>24</v>
      </c>
      <c r="I103" s="67" t="s">
        <v>62</v>
      </c>
      <c r="J103" s="106" t="s">
        <v>188</v>
      </c>
      <c r="K103" s="106" t="s">
        <v>102</v>
      </c>
      <c r="L103" s="91">
        <v>24894.2</v>
      </c>
      <c r="M103" s="91">
        <v>25658.400000000001</v>
      </c>
      <c r="N103" s="91">
        <v>26608.6</v>
      </c>
    </row>
    <row r="104" spans="1:14" ht="5.25" customHeight="1">
      <c r="A104" s="73"/>
      <c r="B104" s="79"/>
      <c r="C104" s="85"/>
      <c r="D104" s="65"/>
      <c r="E104" s="65"/>
      <c r="F104" s="65"/>
      <c r="G104" s="79"/>
      <c r="H104" s="68"/>
      <c r="I104" s="68"/>
      <c r="J104" s="106"/>
      <c r="K104" s="106"/>
      <c r="L104" s="91"/>
      <c r="M104" s="91"/>
      <c r="N104" s="91"/>
    </row>
    <row r="105" spans="1:14" ht="79.5" customHeight="1">
      <c r="A105" s="72">
        <v>41</v>
      </c>
      <c r="B105" s="78" t="s">
        <v>216</v>
      </c>
      <c r="C105" s="27" t="s">
        <v>223</v>
      </c>
      <c r="D105" s="64">
        <f>97912.1+42.6</f>
        <v>97954.700000000012</v>
      </c>
      <c r="E105" s="64">
        <v>0</v>
      </c>
      <c r="F105" s="64">
        <v>0</v>
      </c>
      <c r="G105" s="112" t="s">
        <v>213</v>
      </c>
      <c r="H105" s="67" t="s">
        <v>24</v>
      </c>
      <c r="I105" s="67" t="s">
        <v>62</v>
      </c>
      <c r="J105" s="30" t="s">
        <v>230</v>
      </c>
      <c r="K105" s="30" t="s">
        <v>102</v>
      </c>
      <c r="L105" s="31">
        <f>44158.5</f>
        <v>44158.5</v>
      </c>
      <c r="M105" s="31">
        <v>0</v>
      </c>
      <c r="N105" s="31">
        <v>0</v>
      </c>
    </row>
    <row r="106" spans="1:14" ht="63" customHeight="1">
      <c r="A106" s="88"/>
      <c r="B106" s="89"/>
      <c r="C106" s="27" t="s">
        <v>224</v>
      </c>
      <c r="D106" s="66"/>
      <c r="E106" s="66"/>
      <c r="F106" s="66"/>
      <c r="G106" s="113"/>
      <c r="H106" s="90"/>
      <c r="I106" s="90"/>
      <c r="J106" s="37" t="s">
        <v>229</v>
      </c>
      <c r="K106" s="37" t="s">
        <v>101</v>
      </c>
      <c r="L106" s="38">
        <f>747.9+42.6</f>
        <v>790.5</v>
      </c>
      <c r="M106" s="38">
        <v>0</v>
      </c>
      <c r="N106" s="38">
        <v>0</v>
      </c>
    </row>
    <row r="107" spans="1:14" ht="63" customHeight="1">
      <c r="A107" s="73"/>
      <c r="B107" s="79"/>
      <c r="C107" s="27" t="s">
        <v>223</v>
      </c>
      <c r="D107" s="65"/>
      <c r="E107" s="65"/>
      <c r="F107" s="65"/>
      <c r="G107" s="114"/>
      <c r="H107" s="68"/>
      <c r="I107" s="68"/>
      <c r="J107" s="30" t="s">
        <v>231</v>
      </c>
      <c r="K107" s="37" t="s">
        <v>102</v>
      </c>
      <c r="L107" s="38">
        <v>53005.7</v>
      </c>
      <c r="M107" s="38">
        <v>0</v>
      </c>
      <c r="N107" s="38">
        <v>0</v>
      </c>
    </row>
    <row r="108" spans="1:14" ht="186.75" customHeight="1">
      <c r="A108" s="45">
        <v>42</v>
      </c>
      <c r="B108" s="40" t="s">
        <v>226</v>
      </c>
      <c r="C108" s="27" t="s">
        <v>228</v>
      </c>
      <c r="D108" s="38">
        <v>2</v>
      </c>
      <c r="E108" s="38">
        <v>0</v>
      </c>
      <c r="F108" s="38">
        <v>0</v>
      </c>
      <c r="G108" s="49" t="s">
        <v>227</v>
      </c>
      <c r="H108" s="37" t="s">
        <v>27</v>
      </c>
      <c r="I108" s="37" t="s">
        <v>71</v>
      </c>
      <c r="J108" s="30" t="s">
        <v>232</v>
      </c>
      <c r="K108" s="37" t="s">
        <v>101</v>
      </c>
      <c r="L108" s="38">
        <v>2</v>
      </c>
      <c r="M108" s="38">
        <v>0</v>
      </c>
      <c r="N108" s="38">
        <v>0</v>
      </c>
    </row>
    <row r="109" spans="1:14">
      <c r="A109" s="28"/>
      <c r="B109" s="32" t="s">
        <v>30</v>
      </c>
      <c r="C109" s="27"/>
      <c r="D109" s="31">
        <f>SUM(D10:D108)</f>
        <v>754049.90000000014</v>
      </c>
      <c r="E109" s="31">
        <f>SUM(E10:E108)</f>
        <v>691352.80000000028</v>
      </c>
      <c r="F109" s="31">
        <f>SUM(F10:F108)</f>
        <v>714849.79999999993</v>
      </c>
      <c r="G109" s="50"/>
      <c r="H109" s="51"/>
      <c r="I109" s="51"/>
      <c r="J109" s="51"/>
      <c r="K109" s="51"/>
      <c r="L109" s="31">
        <f>SUM(L10:L108)</f>
        <v>754049.9</v>
      </c>
      <c r="M109" s="31">
        <f>SUM(M10:M106)</f>
        <v>691352.8</v>
      </c>
      <c r="N109" s="31">
        <f>SUM(N10:N106)</f>
        <v>714849.79999999993</v>
      </c>
    </row>
    <row r="110" spans="1:14">
      <c r="A110" s="52"/>
      <c r="B110" s="24"/>
      <c r="C110" s="25"/>
      <c r="D110" s="25"/>
      <c r="E110" s="53"/>
      <c r="F110" s="53"/>
      <c r="G110" s="54"/>
      <c r="H110" s="53"/>
      <c r="I110" s="53"/>
      <c r="J110" s="53"/>
      <c r="K110" s="53"/>
      <c r="L110" s="53"/>
      <c r="M110" s="26"/>
    </row>
    <row r="111" spans="1:14">
      <c r="A111" s="52"/>
      <c r="B111" s="24"/>
      <c r="C111" s="25"/>
      <c r="D111" s="25"/>
      <c r="E111" s="53"/>
      <c r="F111" s="53"/>
      <c r="G111" s="54"/>
      <c r="H111" s="53"/>
      <c r="I111" s="53"/>
      <c r="J111" s="53"/>
      <c r="K111" s="53"/>
      <c r="L111" s="53"/>
      <c r="M111" s="26"/>
    </row>
    <row r="112" spans="1:14">
      <c r="A112" s="52"/>
      <c r="B112" s="24"/>
      <c r="C112" s="26"/>
      <c r="D112" s="26"/>
      <c r="E112" s="26"/>
      <c r="F112" s="53"/>
      <c r="G112" s="54"/>
      <c r="H112" s="53"/>
      <c r="I112" s="53"/>
      <c r="J112" s="53"/>
      <c r="K112" s="53"/>
      <c r="L112" s="53"/>
      <c r="M112" s="26"/>
    </row>
    <row r="113" spans="1:13" ht="15.75" customHeight="1">
      <c r="A113" s="55"/>
      <c r="B113" s="56" t="s">
        <v>210</v>
      </c>
      <c r="C113" s="56"/>
      <c r="D113" s="57"/>
      <c r="E113" s="57"/>
      <c r="F113" s="52"/>
      <c r="H113" s="25"/>
      <c r="I113" s="25"/>
      <c r="J113" s="25"/>
      <c r="K113" s="25"/>
      <c r="L113" s="25"/>
      <c r="M113" s="25"/>
    </row>
    <row r="114" spans="1:13">
      <c r="A114" s="55"/>
      <c r="B114" s="58" t="s">
        <v>211</v>
      </c>
      <c r="C114" s="58"/>
      <c r="D114" s="55"/>
      <c r="E114" s="59"/>
      <c r="F114" s="59"/>
      <c r="G114" s="59"/>
      <c r="J114" s="59" t="s">
        <v>212</v>
      </c>
    </row>
    <row r="115" spans="1:13">
      <c r="B115" s="71"/>
      <c r="C115" s="71"/>
      <c r="D115" s="71"/>
      <c r="E115" s="71"/>
      <c r="F115" s="71"/>
      <c r="G115" s="71"/>
      <c r="H115" s="21"/>
      <c r="I115" s="21"/>
      <c r="J115" s="21"/>
    </row>
    <row r="116" spans="1:13">
      <c r="A116" s="83"/>
      <c r="B116" s="83"/>
      <c r="C116" s="21"/>
    </row>
    <row r="117" spans="1:13">
      <c r="A117" s="83"/>
      <c r="B117" s="83"/>
      <c r="C117" s="21"/>
    </row>
    <row r="118" spans="1:13">
      <c r="B118" s="61"/>
      <c r="C118" s="21"/>
    </row>
    <row r="119" spans="1:13">
      <c r="B119" s="61"/>
      <c r="C119" s="21"/>
    </row>
  </sheetData>
  <autoFilter ref="A9:N109"/>
  <mergeCells count="383">
    <mergeCell ref="A105:A107"/>
    <mergeCell ref="B105:B107"/>
    <mergeCell ref="D105:D107"/>
    <mergeCell ref="E105:E107"/>
    <mergeCell ref="F105:F107"/>
    <mergeCell ref="G105:G107"/>
    <mergeCell ref="C101:C102"/>
    <mergeCell ref="D101:D102"/>
    <mergeCell ref="E101:E102"/>
    <mergeCell ref="F101:F102"/>
    <mergeCell ref="A40:A42"/>
    <mergeCell ref="A101:A102"/>
    <mergeCell ref="D58:D59"/>
    <mergeCell ref="A51:A57"/>
    <mergeCell ref="A64:A65"/>
    <mergeCell ref="E47:E48"/>
    <mergeCell ref="L103:L104"/>
    <mergeCell ref="M103:M104"/>
    <mergeCell ref="N103:N104"/>
    <mergeCell ref="I103:I104"/>
    <mergeCell ref="J103:J104"/>
    <mergeCell ref="H105:H107"/>
    <mergeCell ref="I105:I107"/>
    <mergeCell ref="I98:I99"/>
    <mergeCell ref="H103:H104"/>
    <mergeCell ref="K103:K104"/>
    <mergeCell ref="J98:J99"/>
    <mergeCell ref="A68:A69"/>
    <mergeCell ref="B68:B69"/>
    <mergeCell ref="A94:A95"/>
    <mergeCell ref="I77:I78"/>
    <mergeCell ref="I71:I72"/>
    <mergeCell ref="B101:B102"/>
    <mergeCell ref="F103:F104"/>
    <mergeCell ref="E62:E63"/>
    <mergeCell ref="D103:D104"/>
    <mergeCell ref="E103:E104"/>
    <mergeCell ref="E58:E59"/>
    <mergeCell ref="E94:E95"/>
    <mergeCell ref="F60:F61"/>
    <mergeCell ref="D77:D78"/>
    <mergeCell ref="E96:E97"/>
    <mergeCell ref="F94:F95"/>
    <mergeCell ref="H98:H99"/>
    <mergeCell ref="B49:B50"/>
    <mergeCell ref="C49:C50"/>
    <mergeCell ref="C58:C59"/>
    <mergeCell ref="D60:D61"/>
    <mergeCell ref="C86:C88"/>
    <mergeCell ref="B51:B57"/>
    <mergeCell ref="C51:C56"/>
    <mergeCell ref="D51:D56"/>
    <mergeCell ref="D89:D91"/>
    <mergeCell ref="C94:C95"/>
    <mergeCell ref="A49:A50"/>
    <mergeCell ref="I73:I74"/>
    <mergeCell ref="F62:F63"/>
    <mergeCell ref="H49:H50"/>
    <mergeCell ref="H62:H63"/>
    <mergeCell ref="I51:I56"/>
    <mergeCell ref="H64:H65"/>
    <mergeCell ref="B62:B63"/>
    <mergeCell ref="A66:A67"/>
    <mergeCell ref="E89:E91"/>
    <mergeCell ref="F68:F69"/>
    <mergeCell ref="M34:M35"/>
    <mergeCell ref="K34:K35"/>
    <mergeCell ref="J33:J35"/>
    <mergeCell ref="L34:L35"/>
    <mergeCell ref="J36:J37"/>
    <mergeCell ref="I36:I37"/>
    <mergeCell ref="J47:J48"/>
    <mergeCell ref="J49:J50"/>
    <mergeCell ref="J44:J45"/>
    <mergeCell ref="G33:G35"/>
    <mergeCell ref="I33:I35"/>
    <mergeCell ref="I47:I48"/>
    <mergeCell ref="I38:I39"/>
    <mergeCell ref="H44:H45"/>
    <mergeCell ref="G36:G37"/>
    <mergeCell ref="G38:G39"/>
    <mergeCell ref="H36:H37"/>
    <mergeCell ref="L18:L24"/>
    <mergeCell ref="K25:K28"/>
    <mergeCell ref="L25:L28"/>
    <mergeCell ref="K18:K24"/>
    <mergeCell ref="J38:J39"/>
    <mergeCell ref="L30:L32"/>
    <mergeCell ref="K30:K32"/>
    <mergeCell ref="J29:J32"/>
    <mergeCell ref="J17:J24"/>
    <mergeCell ref="F58:F59"/>
    <mergeCell ref="G60:G61"/>
    <mergeCell ref="G58:G59"/>
    <mergeCell ref="H51:H56"/>
    <mergeCell ref="G49:G50"/>
    <mergeCell ref="H33:H35"/>
    <mergeCell ref="H38:H39"/>
    <mergeCell ref="H47:H48"/>
    <mergeCell ref="G44:G45"/>
    <mergeCell ref="F33:F35"/>
    <mergeCell ref="F64:F65"/>
    <mergeCell ref="J64:J65"/>
    <mergeCell ref="H58:H59"/>
    <mergeCell ref="J66:J67"/>
    <mergeCell ref="J62:J63"/>
    <mergeCell ref="J51:J56"/>
    <mergeCell ref="I60:I61"/>
    <mergeCell ref="G51:G56"/>
    <mergeCell ref="I58:I59"/>
    <mergeCell ref="F51:F56"/>
    <mergeCell ref="J68:J69"/>
    <mergeCell ref="I68:I69"/>
    <mergeCell ref="H60:H61"/>
    <mergeCell ref="J60:J61"/>
    <mergeCell ref="I62:I63"/>
    <mergeCell ref="H68:H69"/>
    <mergeCell ref="C10:C12"/>
    <mergeCell ref="D25:D28"/>
    <mergeCell ref="E7:E8"/>
    <mergeCell ref="E10:E12"/>
    <mergeCell ref="D10:D12"/>
    <mergeCell ref="E14:E16"/>
    <mergeCell ref="E17:E24"/>
    <mergeCell ref="B14:B16"/>
    <mergeCell ref="B38:B39"/>
    <mergeCell ref="B40:B42"/>
    <mergeCell ref="A38:A39"/>
    <mergeCell ref="A14:A16"/>
    <mergeCell ref="B17:B24"/>
    <mergeCell ref="A17:A24"/>
    <mergeCell ref="A25:A28"/>
    <mergeCell ref="B29:B32"/>
    <mergeCell ref="C38:C39"/>
    <mergeCell ref="C40:C42"/>
    <mergeCell ref="B44:B45"/>
    <mergeCell ref="C47:C48"/>
    <mergeCell ref="A44:A45"/>
    <mergeCell ref="A29:A32"/>
    <mergeCell ref="A36:A37"/>
    <mergeCell ref="B33:B35"/>
    <mergeCell ref="B36:B37"/>
    <mergeCell ref="A33:A35"/>
    <mergeCell ref="B47:B48"/>
    <mergeCell ref="B25:B28"/>
    <mergeCell ref="C33:C35"/>
    <mergeCell ref="C25:C28"/>
    <mergeCell ref="F25:F28"/>
    <mergeCell ref="E25:E28"/>
    <mergeCell ref="E44:E45"/>
    <mergeCell ref="E38:E39"/>
    <mergeCell ref="D36:D37"/>
    <mergeCell ref="F40:F42"/>
    <mergeCell ref="F10:F12"/>
    <mergeCell ref="G14:G16"/>
    <mergeCell ref="D47:D48"/>
    <mergeCell ref="C44:C45"/>
    <mergeCell ref="C14:C16"/>
    <mergeCell ref="C17:C24"/>
    <mergeCell ref="D44:D45"/>
    <mergeCell ref="D17:D24"/>
    <mergeCell ref="D14:D16"/>
    <mergeCell ref="C29:C32"/>
    <mergeCell ref="A62:A63"/>
    <mergeCell ref="A58:A59"/>
    <mergeCell ref="C60:C61"/>
    <mergeCell ref="B60:B61"/>
    <mergeCell ref="A60:A61"/>
    <mergeCell ref="B58:B59"/>
    <mergeCell ref="C62:C63"/>
    <mergeCell ref="A47:A48"/>
    <mergeCell ref="C36:C37"/>
    <mergeCell ref="F71:F72"/>
    <mergeCell ref="H71:H72"/>
    <mergeCell ref="D68:D69"/>
    <mergeCell ref="E66:E67"/>
    <mergeCell ref="D66:D67"/>
    <mergeCell ref="D71:D72"/>
    <mergeCell ref="G68:G69"/>
    <mergeCell ref="G71:G72"/>
    <mergeCell ref="B77:B78"/>
    <mergeCell ref="E77:E78"/>
    <mergeCell ref="B79:B80"/>
    <mergeCell ref="C77:C78"/>
    <mergeCell ref="B64:B65"/>
    <mergeCell ref="D79:D80"/>
    <mergeCell ref="B66:B67"/>
    <mergeCell ref="E64:E65"/>
    <mergeCell ref="C64:C65"/>
    <mergeCell ref="C68:C69"/>
    <mergeCell ref="H79:H80"/>
    <mergeCell ref="F77:F78"/>
    <mergeCell ref="C79:C80"/>
    <mergeCell ref="F79:F80"/>
    <mergeCell ref="H77:H78"/>
    <mergeCell ref="J86:J87"/>
    <mergeCell ref="G79:G80"/>
    <mergeCell ref="I79:I80"/>
    <mergeCell ref="C81:C82"/>
    <mergeCell ref="D86:D88"/>
    <mergeCell ref="G94:G95"/>
    <mergeCell ref="I94:I95"/>
    <mergeCell ref="H94:H95"/>
    <mergeCell ref="I89:I90"/>
    <mergeCell ref="I96:I97"/>
    <mergeCell ref="G96:G97"/>
    <mergeCell ref="G89:G91"/>
    <mergeCell ref="F89:F91"/>
    <mergeCell ref="H89:H91"/>
    <mergeCell ref="E79:E80"/>
    <mergeCell ref="G77:G78"/>
    <mergeCell ref="G81:G82"/>
    <mergeCell ref="G83:G84"/>
    <mergeCell ref="E81:E82"/>
    <mergeCell ref="F83:F84"/>
    <mergeCell ref="F81:F82"/>
    <mergeCell ref="F86:F88"/>
    <mergeCell ref="J71:J72"/>
    <mergeCell ref="J73:J74"/>
    <mergeCell ref="J96:J97"/>
    <mergeCell ref="J94:J95"/>
    <mergeCell ref="J81:J82"/>
    <mergeCell ref="H86:H88"/>
    <mergeCell ref="J79:J80"/>
    <mergeCell ref="J77:J78"/>
    <mergeCell ref="H73:H74"/>
    <mergeCell ref="H96:H97"/>
    <mergeCell ref="H83:H84"/>
    <mergeCell ref="H81:H82"/>
    <mergeCell ref="I81:I82"/>
    <mergeCell ref="I83:I84"/>
    <mergeCell ref="K86:K87"/>
    <mergeCell ref="G86:G87"/>
    <mergeCell ref="E33:E35"/>
    <mergeCell ref="F36:F37"/>
    <mergeCell ref="F38:F39"/>
    <mergeCell ref="E29:E32"/>
    <mergeCell ref="E40:E42"/>
    <mergeCell ref="E36:E37"/>
    <mergeCell ref="D33:D35"/>
    <mergeCell ref="D29:D32"/>
    <mergeCell ref="E49:E50"/>
    <mergeCell ref="H7:K7"/>
    <mergeCell ref="G10:G12"/>
    <mergeCell ref="H17:H24"/>
    <mergeCell ref="F17:F24"/>
    <mergeCell ref="G29:G32"/>
    <mergeCell ref="G7:G8"/>
    <mergeCell ref="K10:K11"/>
    <mergeCell ref="I14:I16"/>
    <mergeCell ref="I17:I24"/>
    <mergeCell ref="F29:F32"/>
    <mergeCell ref="I29:I32"/>
    <mergeCell ref="I25:I28"/>
    <mergeCell ref="H29:H32"/>
    <mergeCell ref="H25:H28"/>
    <mergeCell ref="H14:H16"/>
    <mergeCell ref="F14:F16"/>
    <mergeCell ref="M86:M87"/>
    <mergeCell ref="L86:L87"/>
    <mergeCell ref="K51:K54"/>
    <mergeCell ref="I49:I50"/>
    <mergeCell ref="I66:I67"/>
    <mergeCell ref="K81:K82"/>
    <mergeCell ref="L81:L82"/>
    <mergeCell ref="J58:J59"/>
    <mergeCell ref="J83:J84"/>
    <mergeCell ref="I86:I88"/>
    <mergeCell ref="M25:M28"/>
    <mergeCell ref="M6:N6"/>
    <mergeCell ref="N15:N16"/>
    <mergeCell ref="N18:N24"/>
    <mergeCell ref="N51:N54"/>
    <mergeCell ref="M30:M32"/>
    <mergeCell ref="M10:M11"/>
    <mergeCell ref="M15:M16"/>
    <mergeCell ref="N25:N28"/>
    <mergeCell ref="N86:N87"/>
    <mergeCell ref="N81:N82"/>
    <mergeCell ref="L51:L54"/>
    <mergeCell ref="L10:L11"/>
    <mergeCell ref="M81:M82"/>
    <mergeCell ref="N10:N11"/>
    <mergeCell ref="N30:N32"/>
    <mergeCell ref="N34:N35"/>
    <mergeCell ref="M51:M54"/>
    <mergeCell ref="M18:M24"/>
    <mergeCell ref="A5:M5"/>
    <mergeCell ref="A7:A8"/>
    <mergeCell ref="N7:N8"/>
    <mergeCell ref="D7:D8"/>
    <mergeCell ref="B10:B12"/>
    <mergeCell ref="A10:A12"/>
    <mergeCell ref="B7:B8"/>
    <mergeCell ref="C7:C8"/>
    <mergeCell ref="F7:F8"/>
    <mergeCell ref="M7:M8"/>
    <mergeCell ref="L15:L16"/>
    <mergeCell ref="J25:J28"/>
    <mergeCell ref="G25:G28"/>
    <mergeCell ref="L7:L8"/>
    <mergeCell ref="H10:H12"/>
    <mergeCell ref="I10:I12"/>
    <mergeCell ref="J14:J16"/>
    <mergeCell ref="K15:K16"/>
    <mergeCell ref="J10:J12"/>
    <mergeCell ref="G17:G24"/>
    <mergeCell ref="D38:D39"/>
    <mergeCell ref="D40:D42"/>
    <mergeCell ref="E51:E56"/>
    <mergeCell ref="D49:D50"/>
    <mergeCell ref="E60:E61"/>
    <mergeCell ref="G62:G63"/>
    <mergeCell ref="F49:F50"/>
    <mergeCell ref="G40:G42"/>
    <mergeCell ref="F47:F48"/>
    <mergeCell ref="F44:F45"/>
    <mergeCell ref="A73:A76"/>
    <mergeCell ref="I44:I45"/>
    <mergeCell ref="D62:D63"/>
    <mergeCell ref="I64:I65"/>
    <mergeCell ref="H66:H67"/>
    <mergeCell ref="F66:F67"/>
    <mergeCell ref="D73:D76"/>
    <mergeCell ref="C71:C72"/>
    <mergeCell ref="C66:C67"/>
    <mergeCell ref="E68:E69"/>
    <mergeCell ref="B89:B91"/>
    <mergeCell ref="A89:A91"/>
    <mergeCell ref="A83:A84"/>
    <mergeCell ref="B83:B84"/>
    <mergeCell ref="A86:A88"/>
    <mergeCell ref="B86:B88"/>
    <mergeCell ref="C83:C84"/>
    <mergeCell ref="C103:C104"/>
    <mergeCell ref="B115:D115"/>
    <mergeCell ref="C89:C91"/>
    <mergeCell ref="G103:G104"/>
    <mergeCell ref="G98:G99"/>
    <mergeCell ref="F98:F99"/>
    <mergeCell ref="B103:B104"/>
    <mergeCell ref="D94:D95"/>
    <mergeCell ref="E98:E99"/>
    <mergeCell ref="D96:D97"/>
    <mergeCell ref="B94:B95"/>
    <mergeCell ref="A117:B117"/>
    <mergeCell ref="A98:A99"/>
    <mergeCell ref="B98:B99"/>
    <mergeCell ref="C98:C99"/>
    <mergeCell ref="A116:B116"/>
    <mergeCell ref="D98:D99"/>
    <mergeCell ref="A96:A97"/>
    <mergeCell ref="B96:B97"/>
    <mergeCell ref="B81:B82"/>
    <mergeCell ref="A81:A82"/>
    <mergeCell ref="G66:G67"/>
    <mergeCell ref="G47:G48"/>
    <mergeCell ref="A77:A78"/>
    <mergeCell ref="B71:B72"/>
    <mergeCell ref="A71:A72"/>
    <mergeCell ref="E71:E72"/>
    <mergeCell ref="D64:D65"/>
    <mergeCell ref="G73:G76"/>
    <mergeCell ref="E115:G115"/>
    <mergeCell ref="F96:F97"/>
    <mergeCell ref="A103:A104"/>
    <mergeCell ref="D83:D84"/>
    <mergeCell ref="C96:C97"/>
    <mergeCell ref="E73:E76"/>
    <mergeCell ref="F73:F76"/>
    <mergeCell ref="A79:A80"/>
    <mergeCell ref="B73:B76"/>
    <mergeCell ref="C73:C76"/>
    <mergeCell ref="I2:N2"/>
    <mergeCell ref="J1:N1"/>
    <mergeCell ref="D81:D82"/>
    <mergeCell ref="E83:E84"/>
    <mergeCell ref="E86:E88"/>
    <mergeCell ref="H75:H76"/>
    <mergeCell ref="I75:I76"/>
    <mergeCell ref="J75:J76"/>
    <mergeCell ref="I3:N3"/>
    <mergeCell ref="G64:G65"/>
  </mergeCells>
  <phoneticPr fontId="2" type="noConversion"/>
  <pageMargins left="1.1811023622047245" right="0.39370078740157483" top="0.78740157480314965" bottom="0.78740157480314965" header="0.19685039370078741" footer="0.15748031496062992"/>
  <pageSetup paperSize="9" scale="47" firstPageNumber="0" fitToHeight="10" orientation="landscape" horizontalDpi="300" verticalDpi="300" r:id="rId1"/>
  <headerFooter alignWithMargins="0"/>
  <rowBreaks count="7" manualBreakCount="7">
    <brk id="24" max="13" man="1"/>
    <brk id="46" max="13" man="1"/>
    <brk id="57" max="13" man="1"/>
    <brk id="69" max="13" man="1"/>
    <brk id="73" max="13" man="1"/>
    <brk id="82" max="13" man="1"/>
    <brk id="9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6"/>
  <sheetViews>
    <sheetView zoomScaleNormal="100" workbookViewId="0">
      <selection activeCell="B15" sqref="B15"/>
    </sheetView>
  </sheetViews>
  <sheetFormatPr defaultRowHeight="12"/>
  <cols>
    <col min="1" max="1" width="53.28515625" customWidth="1"/>
    <col min="2" max="2" width="22.140625" customWidth="1"/>
    <col min="3" max="3" width="21.5703125" customWidth="1"/>
    <col min="4" max="4" width="22.7109375" customWidth="1"/>
  </cols>
  <sheetData>
    <row r="5" spans="1:4" ht="45">
      <c r="A5" s="10" t="s">
        <v>169</v>
      </c>
      <c r="B5" s="9" t="s">
        <v>179</v>
      </c>
      <c r="C5" s="9" t="s">
        <v>180</v>
      </c>
      <c r="D5" s="9" t="s">
        <v>181</v>
      </c>
    </row>
    <row r="6" spans="1:4" ht="23.25">
      <c r="A6" s="2" t="s">
        <v>170</v>
      </c>
      <c r="B6" s="1">
        <v>1082613.7</v>
      </c>
      <c r="C6" s="1">
        <v>903046.3</v>
      </c>
      <c r="D6" s="1">
        <v>930492.1</v>
      </c>
    </row>
    <row r="7" spans="1:4" ht="23.25">
      <c r="A7" s="2" t="s">
        <v>172</v>
      </c>
      <c r="B7" s="1">
        <v>11385.5</v>
      </c>
      <c r="C7" s="1">
        <v>6825.4</v>
      </c>
      <c r="D7" s="1">
        <v>6656.8</v>
      </c>
    </row>
    <row r="8" spans="1:4" ht="23.25">
      <c r="A8" s="2" t="s">
        <v>171</v>
      </c>
      <c r="B8" s="1">
        <v>16158.8</v>
      </c>
      <c r="C8" s="1">
        <v>9987.1</v>
      </c>
      <c r="D8" s="1">
        <v>10460.6</v>
      </c>
    </row>
    <row r="9" spans="1:4" ht="23.25">
      <c r="A9" s="2" t="s">
        <v>174</v>
      </c>
      <c r="B9" s="1">
        <v>11588.7</v>
      </c>
      <c r="C9" s="1">
        <v>8974.4</v>
      </c>
      <c r="D9" s="1">
        <v>8571.9</v>
      </c>
    </row>
    <row r="10" spans="1:4" ht="23.25">
      <c r="A10" s="2" t="s">
        <v>173</v>
      </c>
      <c r="B10" s="1">
        <v>20141.3</v>
      </c>
      <c r="C10" s="1">
        <v>7835.6</v>
      </c>
      <c r="D10" s="1">
        <v>8058.8</v>
      </c>
    </row>
    <row r="11" spans="1:4" ht="23.25">
      <c r="A11" s="2" t="s">
        <v>175</v>
      </c>
      <c r="B11" s="1">
        <v>10733.5</v>
      </c>
      <c r="C11" s="1">
        <v>6502.4</v>
      </c>
      <c r="D11" s="1">
        <v>6197.4</v>
      </c>
    </row>
    <row r="12" spans="1:4" ht="23.25">
      <c r="A12" s="2" t="s">
        <v>176</v>
      </c>
      <c r="B12" s="1">
        <v>12610.6</v>
      </c>
      <c r="C12" s="1">
        <v>5585.3</v>
      </c>
      <c r="D12" s="1">
        <v>5411</v>
      </c>
    </row>
    <row r="13" spans="1:4" ht="23.25">
      <c r="A13" s="2" t="s">
        <v>177</v>
      </c>
      <c r="B13" s="1">
        <v>118113.60000000001</v>
      </c>
      <c r="C13" s="1">
        <v>62338.8</v>
      </c>
      <c r="D13" s="1">
        <v>99900.800000000003</v>
      </c>
    </row>
    <row r="14" spans="1:4" ht="23.25">
      <c r="A14" s="5" t="s">
        <v>183</v>
      </c>
      <c r="B14" s="6">
        <f>SUM(B6:B13)</f>
        <v>1283345.7000000002</v>
      </c>
      <c r="C14" s="6">
        <f>SUM(C6:C13)</f>
        <v>1011095.3000000002</v>
      </c>
      <c r="D14" s="6">
        <f>SUM(D6:D13)</f>
        <v>1075749.4000000001</v>
      </c>
    </row>
    <row r="15" spans="1:4" ht="20.25">
      <c r="A15" s="3" t="s">
        <v>182</v>
      </c>
      <c r="B15" s="4">
        <v>-74045</v>
      </c>
      <c r="C15" s="4">
        <v>-10242.4</v>
      </c>
      <c r="D15" s="4">
        <v>-10242.4</v>
      </c>
    </row>
    <row r="16" spans="1:4" ht="26.25">
      <c r="A16" s="7" t="s">
        <v>178</v>
      </c>
      <c r="B16" s="8">
        <f>SUM(B14:B15)</f>
        <v>1209300.7000000002</v>
      </c>
      <c r="C16" s="8">
        <f>SUM(C14:C15)</f>
        <v>1000852.9000000001</v>
      </c>
      <c r="D16" s="8">
        <f>SUM(D14:D15)</f>
        <v>1065507.0000000002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9"/>
  <sheetViews>
    <sheetView workbookViewId="0">
      <selection activeCell="H9" sqref="H9"/>
    </sheetView>
  </sheetViews>
  <sheetFormatPr defaultRowHeight="12"/>
  <cols>
    <col min="1" max="1" width="53.28515625" customWidth="1"/>
    <col min="2" max="2" width="22.140625" customWidth="1"/>
    <col min="3" max="3" width="21.5703125" customWidth="1"/>
    <col min="4" max="4" width="22.7109375" customWidth="1"/>
  </cols>
  <sheetData>
    <row r="5" spans="1:4" ht="45">
      <c r="A5" s="10" t="s">
        <v>169</v>
      </c>
      <c r="B5" s="9" t="s">
        <v>179</v>
      </c>
      <c r="C5" s="9" t="s">
        <v>180</v>
      </c>
      <c r="D5" s="9" t="s">
        <v>181</v>
      </c>
    </row>
    <row r="6" spans="1:4" ht="23.25">
      <c r="A6" s="2" t="s">
        <v>172</v>
      </c>
      <c r="B6" s="1">
        <v>11385.5</v>
      </c>
      <c r="C6" s="1">
        <v>6825.4</v>
      </c>
      <c r="D6" s="1">
        <v>6656.8</v>
      </c>
    </row>
    <row r="7" spans="1:4" ht="23.25">
      <c r="A7" s="2" t="s">
        <v>171</v>
      </c>
      <c r="B7" s="1">
        <v>16158.8</v>
      </c>
      <c r="C7" s="1">
        <v>9987.1</v>
      </c>
      <c r="D7" s="1">
        <v>10460.6</v>
      </c>
    </row>
    <row r="8" spans="1:4" ht="23.25">
      <c r="A8" s="2"/>
      <c r="B8" s="11">
        <f>SUM(B6:B7)</f>
        <v>27544.3</v>
      </c>
      <c r="C8" s="11">
        <f>SUM(C6:C7)</f>
        <v>16812.5</v>
      </c>
      <c r="D8" s="11">
        <f>SUM(D6:D7)</f>
        <v>17117.400000000001</v>
      </c>
    </row>
    <row r="9" spans="1:4" ht="23.25">
      <c r="A9" s="2" t="s">
        <v>174</v>
      </c>
      <c r="B9" s="1">
        <v>11588.7</v>
      </c>
      <c r="C9" s="1">
        <v>8974.4</v>
      </c>
      <c r="D9" s="1">
        <v>8571.9</v>
      </c>
    </row>
    <row r="10" spans="1:4" ht="23.25">
      <c r="A10" s="2"/>
      <c r="B10" s="11">
        <f>SUM(B8+B9)</f>
        <v>39133</v>
      </c>
      <c r="C10" s="11">
        <f>SUM(C8+C9)</f>
        <v>25786.9</v>
      </c>
      <c r="D10" s="11">
        <f>SUM(D8+D9)</f>
        <v>25689.300000000003</v>
      </c>
    </row>
    <row r="11" spans="1:4" ht="23.25">
      <c r="A11" s="2" t="s">
        <v>173</v>
      </c>
      <c r="B11" s="1">
        <v>20141.3</v>
      </c>
      <c r="C11" s="1">
        <v>7835.6</v>
      </c>
      <c r="D11" s="1">
        <v>8058.8</v>
      </c>
    </row>
    <row r="12" spans="1:4" ht="23.25">
      <c r="A12" s="2"/>
      <c r="B12" s="11">
        <f>SUM(B10+B11)</f>
        <v>59274.3</v>
      </c>
      <c r="C12" s="11">
        <f>SUM(C10+C11)</f>
        <v>33622.5</v>
      </c>
      <c r="D12" s="11">
        <f>SUM(D10+D11)</f>
        <v>33748.100000000006</v>
      </c>
    </row>
    <row r="13" spans="1:4" ht="23.25">
      <c r="A13" s="2" t="s">
        <v>175</v>
      </c>
      <c r="B13" s="1">
        <v>10733.5</v>
      </c>
      <c r="C13" s="1">
        <v>6502.4</v>
      </c>
      <c r="D13" s="1">
        <v>6197.4</v>
      </c>
    </row>
    <row r="14" spans="1:4" ht="23.25">
      <c r="A14" s="2"/>
      <c r="B14" s="11">
        <f>SUM(B12+B13)</f>
        <v>70007.8</v>
      </c>
      <c r="C14" s="11">
        <f>SUM(C12+C13)</f>
        <v>40124.9</v>
      </c>
      <c r="D14" s="11">
        <f>SUM(D12+D13)</f>
        <v>39945.500000000007</v>
      </c>
    </row>
    <row r="15" spans="1:4" ht="23.25">
      <c r="A15" s="2" t="s">
        <v>176</v>
      </c>
      <c r="B15" s="1">
        <v>12610.6</v>
      </c>
      <c r="C15" s="1">
        <v>5585.3</v>
      </c>
      <c r="D15" s="1">
        <v>5411</v>
      </c>
    </row>
    <row r="16" spans="1:4" ht="23.25">
      <c r="A16" s="2"/>
      <c r="B16" s="11">
        <f>SUM(B14+B15)</f>
        <v>82618.400000000009</v>
      </c>
      <c r="C16" s="11">
        <f>SUM(C14+C15)</f>
        <v>45710.200000000004</v>
      </c>
      <c r="D16" s="11">
        <f>SUM(D14+D15)</f>
        <v>45356.500000000007</v>
      </c>
    </row>
    <row r="17" spans="1:4" ht="23.25">
      <c r="A17" s="2" t="s">
        <v>177</v>
      </c>
      <c r="B17" s="1">
        <v>118113.60000000001</v>
      </c>
      <c r="C17" s="1">
        <v>62338.8</v>
      </c>
      <c r="D17" s="1">
        <v>99900.800000000003</v>
      </c>
    </row>
    <row r="18" spans="1:4" ht="23.25">
      <c r="A18" s="2"/>
      <c r="B18" s="11">
        <f>SUM(B16+B17)</f>
        <v>200732</v>
      </c>
      <c r="C18" s="11">
        <f>SUM(C16+C17)</f>
        <v>108049</v>
      </c>
      <c r="D18" s="11">
        <f>SUM(D16+D17)</f>
        <v>145257.30000000002</v>
      </c>
    </row>
    <row r="19" spans="1:4" ht="23.25">
      <c r="A19" s="5" t="s">
        <v>183</v>
      </c>
      <c r="B19" s="6">
        <f>SUM(B6+B7+B9+B11+B13+B15+B17)</f>
        <v>200732</v>
      </c>
      <c r="C19" s="6">
        <f>SUM(C6+C7+C9+C11+C13+C15+C17)</f>
        <v>108049</v>
      </c>
      <c r="D19" s="6">
        <f>SUM(D6+D7+D9+D11+D13+D15+D17)</f>
        <v>145257.30000000002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7"/>
  <sheetViews>
    <sheetView topLeftCell="A4" zoomScaleNormal="100" workbookViewId="0">
      <selection activeCell="G15" sqref="G15"/>
    </sheetView>
  </sheetViews>
  <sheetFormatPr defaultRowHeight="12"/>
  <cols>
    <col min="1" max="1" width="53.28515625" customWidth="1"/>
    <col min="2" max="2" width="22.140625" customWidth="1"/>
    <col min="3" max="3" width="21.5703125" customWidth="1"/>
    <col min="4" max="4" width="21" customWidth="1"/>
  </cols>
  <sheetData>
    <row r="5" spans="1:4" ht="45">
      <c r="A5" s="10" t="s">
        <v>169</v>
      </c>
      <c r="B5" s="9" t="s">
        <v>179</v>
      </c>
      <c r="C5" s="9" t="s">
        <v>180</v>
      </c>
      <c r="D5" s="9" t="s">
        <v>181</v>
      </c>
    </row>
    <row r="6" spans="1:4" ht="23.25">
      <c r="A6" s="2">
        <v>902</v>
      </c>
      <c r="B6" s="6">
        <v>197177.3</v>
      </c>
      <c r="C6" s="6">
        <v>115007.2</v>
      </c>
      <c r="D6" s="6">
        <v>119119.6</v>
      </c>
    </row>
    <row r="7" spans="1:4" ht="23.25">
      <c r="A7" s="2">
        <v>904</v>
      </c>
      <c r="B7" s="6">
        <v>7131.5</v>
      </c>
      <c r="C7" s="6">
        <v>11381.1</v>
      </c>
      <c r="D7" s="6">
        <v>17442.8</v>
      </c>
    </row>
    <row r="8" spans="1:4" ht="23.25">
      <c r="A8" s="2"/>
      <c r="B8" s="11">
        <f>SUM(B6:B7)</f>
        <v>204308.8</v>
      </c>
      <c r="C8" s="11">
        <f>SUM(C6:C7)</f>
        <v>126388.3</v>
      </c>
      <c r="D8" s="11">
        <f>SUM(D6:D7)</f>
        <v>136562.4</v>
      </c>
    </row>
    <row r="9" spans="1:4" ht="23.25">
      <c r="A9" s="2">
        <v>906</v>
      </c>
      <c r="B9" s="6">
        <v>86842</v>
      </c>
      <c r="C9" s="6">
        <v>65817</v>
      </c>
      <c r="D9" s="6">
        <v>65905.8</v>
      </c>
    </row>
    <row r="10" spans="1:4" ht="23.25">
      <c r="A10" s="2"/>
      <c r="B10" s="11">
        <f>SUM(B8+B9)</f>
        <v>291150.8</v>
      </c>
      <c r="C10" s="11">
        <f>SUM(C8+C9)</f>
        <v>192205.3</v>
      </c>
      <c r="D10" s="11">
        <f>SUM(D8+D9)</f>
        <v>202468.2</v>
      </c>
    </row>
    <row r="11" spans="1:4" ht="23.25">
      <c r="A11" s="2">
        <v>907</v>
      </c>
      <c r="B11" s="6">
        <v>459992</v>
      </c>
      <c r="C11" s="6">
        <v>433399.5</v>
      </c>
      <c r="D11" s="6">
        <v>441700.2</v>
      </c>
    </row>
    <row r="12" spans="1:4" ht="23.25">
      <c r="A12" s="2"/>
      <c r="B12" s="11">
        <f>SUM(B10+B11)</f>
        <v>751142.8</v>
      </c>
      <c r="C12" s="11">
        <f>SUM(C10+C11)</f>
        <v>625604.80000000005</v>
      </c>
      <c r="D12" s="11">
        <f>SUM(D10+D11)</f>
        <v>644168.4</v>
      </c>
    </row>
    <row r="13" spans="1:4" ht="23.25">
      <c r="A13" s="2">
        <v>913</v>
      </c>
      <c r="B13" s="6">
        <v>257425.9</v>
      </c>
      <c r="C13" s="6">
        <v>267199.09999999998</v>
      </c>
      <c r="D13" s="6">
        <v>276081.3</v>
      </c>
    </row>
    <row r="14" spans="1:4" ht="23.25">
      <c r="A14" s="2"/>
      <c r="B14" s="11">
        <f>SUM(B12+B13)</f>
        <v>1008568.7000000001</v>
      </c>
      <c r="C14" s="11">
        <f>SUM(C12+C13)</f>
        <v>892803.9</v>
      </c>
      <c r="D14" s="11">
        <f>SUM(D12+D13)</f>
        <v>920249.7</v>
      </c>
    </row>
    <row r="15" spans="1:4" ht="23.25">
      <c r="A15" s="12" t="s">
        <v>184</v>
      </c>
      <c r="B15" s="13">
        <f>SUM(B6+B7+B9+B11+B13)</f>
        <v>1008568.7000000001</v>
      </c>
      <c r="C15" s="13">
        <f>SUM(C6+C7+C9+C11+C13)</f>
        <v>892803.9</v>
      </c>
      <c r="D15" s="13">
        <f>SUM(D6+D7+D9+D11+D13)</f>
        <v>920249.7</v>
      </c>
    </row>
    <row r="16" spans="1:4" ht="24.75" customHeight="1">
      <c r="A16" s="12" t="s">
        <v>185</v>
      </c>
      <c r="B16" s="15">
        <v>200732</v>
      </c>
      <c r="C16" s="15">
        <v>108049</v>
      </c>
      <c r="D16" s="15">
        <v>145257.29999999999</v>
      </c>
    </row>
    <row r="17" spans="1:4" ht="27.75" customHeight="1">
      <c r="A17" s="14" t="s">
        <v>186</v>
      </c>
      <c r="B17" s="15">
        <f>SUM(B15:B16)</f>
        <v>1209300.7000000002</v>
      </c>
      <c r="C17" s="15">
        <f>SUM(C15:C16)</f>
        <v>1000852.9</v>
      </c>
      <c r="D17" s="15">
        <f>SUM(D15:D16)</f>
        <v>1065507</v>
      </c>
    </row>
  </sheetData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все года</vt:lpstr>
      <vt:lpstr>Лист1</vt:lpstr>
      <vt:lpstr>Лист2</vt:lpstr>
      <vt:lpstr>Лист3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User 09</cp:lastModifiedBy>
  <cp:lastPrinted>2020-12-23T07:24:19Z</cp:lastPrinted>
  <dcterms:created xsi:type="dcterms:W3CDTF">2007-11-06T07:20:14Z</dcterms:created>
  <dcterms:modified xsi:type="dcterms:W3CDTF">2020-12-23T07:24:33Z</dcterms:modified>
</cp:coreProperties>
</file>